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ERGIO MACIEL\2025\1er Trimestre\Datos Abiertos\"/>
    </mc:Choice>
  </mc:AlternateContent>
  <bookViews>
    <workbookView xWindow="0" yWindow="0" windowWidth="28800" windowHeight="11715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4" l="1"/>
  <c r="B37" i="4"/>
  <c r="A37" i="4"/>
  <c r="C36" i="4"/>
  <c r="B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B29" i="4"/>
  <c r="A29" i="4"/>
  <c r="C28" i="4"/>
  <c r="B28" i="4"/>
  <c r="A28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9" i="4"/>
  <c r="B9" i="4"/>
  <c r="A9" i="4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C2" i="4"/>
  <c r="B2" i="4"/>
  <c r="A2" i="4"/>
  <c r="C1" i="4"/>
  <c r="B1" i="4"/>
  <c r="B1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C5" i="3"/>
  <c r="B5" i="3"/>
  <c r="A5" i="3"/>
  <c r="C4" i="3"/>
  <c r="B4" i="3"/>
  <c r="A4" i="3"/>
  <c r="C3" i="3"/>
  <c r="B3" i="3"/>
  <c r="A3" i="3"/>
  <c r="C2" i="3"/>
  <c r="B2" i="3"/>
  <c r="A2" i="3"/>
  <c r="C1" i="3"/>
  <c r="D20" i="1" l="1"/>
  <c r="I42" i="1" l="1"/>
  <c r="I37" i="1"/>
  <c r="I32" i="1"/>
  <c r="I21" i="1"/>
  <c r="E20" i="1"/>
  <c r="H42" i="1"/>
  <c r="H37" i="1"/>
  <c r="H32" i="1"/>
  <c r="H21" i="1"/>
  <c r="H34" i="1" l="1"/>
  <c r="I34" i="1"/>
  <c r="H53" i="1"/>
  <c r="H55" i="1" s="1"/>
  <c r="I53" i="1"/>
  <c r="E33" i="1"/>
  <c r="I55" i="1" l="1"/>
  <c r="D33" i="1"/>
  <c r="D34" i="1" l="1"/>
  <c r="E34" i="1"/>
</calcChain>
</file>

<file path=xl/sharedStrings.xml><?xml version="1.0" encoding="utf-8"?>
<sst xmlns="http://schemas.openxmlformats.org/spreadsheetml/2006/main" count="100" uniqueCount="68">
  <si>
    <t>Las notas adjuntas forman parte integral  de los Estados Financieros.</t>
  </si>
  <si>
    <t>A      C      T      I      V      O</t>
  </si>
  <si>
    <t>GOBIERNO DEL ESTADO DE MICHOACAN DE OCAMPO</t>
  </si>
  <si>
    <t>ESTADO  DE  SITUACION  FINANCIERA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</si>
  <si>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</si>
  <si>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</si>
  <si>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</si>
  <si>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</si>
  <si>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</si>
  <si>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</si>
  <si>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</si>
  <si>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</si>
  <si>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</si>
  <si>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</si>
  <si>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</si>
  <si>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</si>
  <si>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</si>
  <si>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</si>
  <si>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</si>
  <si>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</si>
  <si>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</si>
  <si>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</si>
  <si>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</si>
  <si>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</si>
  <si>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</si>
  <si>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</si>
  <si>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</si>
  <si>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</si>
  <si>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</si>
  <si>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</si>
  <si>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</si>
  <si>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</si>
  <si>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</si>
  <si>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</si>
  <si>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</si>
  <si>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</si>
  <si>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</si>
  <si>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</si>
  <si>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</si>
  <si>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</si>
  <si>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</si>
  <si>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</si>
  <si>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</si>
  <si>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</si>
  <si>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</si>
  <si>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</si>
  <si>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</si>
  <si>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</si>
  <si>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</si>
  <si>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</si>
  <si>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</si>
  <si>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</si>
  <si>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</si>
  <si>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</si>
  <si>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</si>
  <si>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</si>
  <si>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</si>
  <si>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</si>
  <si>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</si>
  <si>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</si>
  <si>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</si>
  <si>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</si>
  <si>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P A S I V O</t>
  </si>
  <si>
    <t>DR. GUSTAVO OBLEA ROSALES</t>
  </si>
  <si>
    <t>DIRECTOR DE CONTABILIDAD GUBERNAMENTAL</t>
  </si>
  <si>
    <t>“Bajo protesta de decir verdad declaro que los Estados Financieros y sus notas, son razonablemente correctos y son responsabilidad del Emisor”</t>
  </si>
  <si>
    <t>Morelia, Michoacán,  07 de mayo de 2025</t>
  </si>
  <si>
    <t xml:space="preserve">AL  31 DE MARZO DEL 2025 Y DEL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</si>
</sst>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.00_);_(* \(#,##0.00\);_(* &quot;-&quot;??_);_(@_)"/>
    <numFmt numFmtId="165" formatCode="#,##0.00;\-\ #,##0.00"/>
    <numFmt numFmtId="166" formatCode="#,##0.0000000"/>
    <numFmt numFmtId="167" formatCode="#,##0.0000000;\-\ #,##0.0000000"/>
    <numFmt numFmtId="168" formatCode="0_ ;\-0\ "/>
    <numFmt numFmtId="169" formatCode="#,##0_ ;\-#,##0\ "/>
    <numFmt numFmtId="170" formatCode="#,##0_);\(#,##0\)"/>
    <numFmt numFmtId="171" formatCode="_(* #,##0_);_(* \(#,##0\);_(* &quot;-&quot;??_);_(@_)"/>
    <numFmt numFmtId="172" formatCode="#,##0_ ;[Red]\-#,##0\ "/>
    <numFmt numFmtId="173" formatCode="_-* #,##0_-;\-* #,##0_-;_-* &quot;-&quot;??_-;_-@_-"/>
    <numFmt numFmtId="174" formatCode="#,##0.00_);\(#,##0.00\)"/>
    <numFmt numFmtId="178" formatCode="#,##0.00_ ;\-#,##0.00\ "/>
  </numFmts>
  <fonts count="38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2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3" fillId="0" borderId="0"/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</cellStyleXfs>
  <cellXfs count="137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4" fontId="16" fillId="20" borderId="9" xfId="51" applyNumberFormat="1">
      <alignment horizontal="right" vertical="center"/>
    </xf>
    <xf numFmtId="165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14" fontId="0" fillId="0" borderId="0" xfId="0" applyNumberFormat="1"/>
    <xf numFmtId="166" fontId="16" fillId="20" borderId="9" xfId="51" applyNumberFormat="1">
      <alignment horizontal="right" vertical="center"/>
    </xf>
    <xf numFmtId="167" fontId="16" fillId="20" borderId="9" xfId="51" applyNumberFormat="1">
      <alignment horizontal="right" vertical="center"/>
    </xf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5" xfId="0" applyBorder="1" applyAlignment="1">
      <alignment wrapText="1"/>
    </xf>
    <xf numFmtId="0" fontId="30" fillId="0" borderId="1" xfId="0" applyFont="1" applyBorder="1" applyAlignment="1">
      <alignment horizontal="left" indent="1"/>
    </xf>
    <xf numFmtId="0" fontId="31" fillId="0" borderId="20" xfId="0" applyFont="1" applyBorder="1" applyAlignment="1">
      <alignment wrapText="1"/>
    </xf>
    <xf numFmtId="0" fontId="33" fillId="0" borderId="21" xfId="0" applyFont="1" applyBorder="1" applyAlignment="1">
      <alignment wrapText="1"/>
    </xf>
    <xf numFmtId="0" fontId="31" fillId="0" borderId="20" xfId="0" applyFont="1" applyBorder="1"/>
    <xf numFmtId="0" fontId="33" fillId="0" borderId="21" xfId="0" applyFont="1" applyBorder="1"/>
    <xf numFmtId="0" fontId="31" fillId="0" borderId="1" xfId="0" applyFont="1" applyBorder="1" applyAlignment="1">
      <alignment horizontal="left" indent="1"/>
    </xf>
    <xf numFmtId="169" fontId="32" fillId="0" borderId="20" xfId="58" applyNumberFormat="1" applyFont="1" applyFill="1" applyBorder="1" applyAlignment="1">
      <alignment wrapText="1"/>
    </xf>
    <xf numFmtId="169" fontId="32" fillId="0" borderId="21" xfId="58" applyNumberFormat="1" applyFont="1" applyFill="1" applyBorder="1" applyAlignment="1">
      <alignment wrapText="1"/>
    </xf>
    <xf numFmtId="170" fontId="33" fillId="0" borderId="20" xfId="58" applyNumberFormat="1" applyFont="1" applyFill="1" applyBorder="1"/>
    <xf numFmtId="170" fontId="33" fillId="0" borderId="21" xfId="58" applyNumberFormat="1" applyFont="1" applyFill="1" applyBorder="1"/>
    <xf numFmtId="169" fontId="33" fillId="0" borderId="20" xfId="58" applyNumberFormat="1" applyFont="1" applyFill="1" applyBorder="1" applyAlignment="1">
      <alignment wrapText="1"/>
    </xf>
    <xf numFmtId="169" fontId="33" fillId="0" borderId="21" xfId="58" applyNumberFormat="1" applyFont="1" applyFill="1" applyBorder="1" applyAlignment="1">
      <alignment wrapText="1"/>
    </xf>
    <xf numFmtId="171" fontId="33" fillId="0" borderId="0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vertical="center" wrapText="1" indent="1"/>
    </xf>
    <xf numFmtId="171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indent="1"/>
    </xf>
    <xf numFmtId="0" fontId="32" fillId="0" borderId="20" xfId="0" applyFont="1" applyBorder="1" applyAlignment="1">
      <alignment wrapText="1"/>
    </xf>
    <xf numFmtId="0" fontId="32" fillId="0" borderId="21" xfId="0" applyFont="1" applyBorder="1" applyAlignment="1">
      <alignment wrapText="1"/>
    </xf>
    <xf numFmtId="171" fontId="32" fillId="0" borderId="0" xfId="58" applyNumberFormat="1" applyFont="1" applyFill="1" applyBorder="1" applyAlignment="1">
      <alignment wrapText="1"/>
    </xf>
    <xf numFmtId="171" fontId="32" fillId="0" borderId="21" xfId="58" applyNumberFormat="1" applyFont="1" applyFill="1" applyBorder="1" applyAlignment="1">
      <alignment wrapText="1"/>
    </xf>
    <xf numFmtId="170" fontId="32" fillId="0" borderId="20" xfId="58" applyNumberFormat="1" applyFont="1" applyFill="1" applyBorder="1"/>
    <xf numFmtId="170" fontId="32" fillId="0" borderId="21" xfId="58" applyNumberFormat="1" applyFont="1" applyFill="1" applyBorder="1"/>
    <xf numFmtId="0" fontId="32" fillId="0" borderId="21" xfId="0" applyFont="1" applyBorder="1" applyAlignment="1">
      <alignment horizontal="left" wrapText="1"/>
    </xf>
    <xf numFmtId="0" fontId="33" fillId="0" borderId="20" xfId="0" applyFont="1" applyBorder="1"/>
    <xf numFmtId="171" fontId="33" fillId="0" borderId="21" xfId="58" applyNumberFormat="1" applyFont="1" applyFill="1" applyBorder="1"/>
    <xf numFmtId="0" fontId="31" fillId="0" borderId="1" xfId="0" applyFont="1" applyBorder="1" applyAlignment="1">
      <alignment horizontal="left" wrapText="1" indent="1"/>
    </xf>
    <xf numFmtId="0" fontId="32" fillId="0" borderId="22" xfId="0" applyFont="1" applyBorder="1" applyAlignment="1">
      <alignment wrapText="1"/>
    </xf>
    <xf numFmtId="173" fontId="32" fillId="0" borderId="20" xfId="58" applyNumberFormat="1" applyFont="1" applyFill="1" applyBorder="1" applyAlignment="1">
      <alignment horizontal="left" wrapText="1"/>
    </xf>
    <xf numFmtId="0" fontId="32" fillId="0" borderId="20" xfId="0" applyFont="1" applyBorder="1"/>
    <xf numFmtId="0" fontId="32" fillId="0" borderId="21" xfId="0" applyFont="1" applyBorder="1"/>
    <xf numFmtId="0" fontId="32" fillId="0" borderId="20" xfId="0" applyFont="1" applyBorder="1" applyAlignment="1">
      <alignment horizontal="left" wrapText="1"/>
    </xf>
    <xf numFmtId="171" fontId="33" fillId="0" borderId="21" xfId="58" applyNumberFormat="1" applyFont="1" applyFill="1" applyBorder="1" applyAlignment="1">
      <alignment wrapText="1"/>
    </xf>
    <xf numFmtId="171" fontId="33" fillId="0" borderId="27" xfId="58" applyNumberFormat="1" applyFont="1" applyFill="1" applyBorder="1" applyAlignment="1">
      <alignment wrapText="1"/>
    </xf>
    <xf numFmtId="0" fontId="32" fillId="0" borderId="20" xfId="0" applyFont="1" applyBorder="1" applyAlignment="1">
      <alignment horizontal="right" wrapText="1"/>
    </xf>
    <xf numFmtId="0" fontId="33" fillId="0" borderId="22" xfId="0" applyFont="1" applyBorder="1" applyAlignment="1">
      <alignment wrapText="1"/>
    </xf>
    <xf numFmtId="0" fontId="33" fillId="0" borderId="20" xfId="0" applyFont="1" applyBorder="1" applyAlignment="1">
      <alignment wrapText="1"/>
    </xf>
    <xf numFmtId="171" fontId="31" fillId="0" borderId="0" xfId="58" applyNumberFormat="1" applyFont="1" applyFill="1" applyBorder="1" applyAlignment="1">
      <alignment wrapText="1"/>
    </xf>
    <xf numFmtId="0" fontId="31" fillId="0" borderId="2" xfId="0" applyFont="1" applyBorder="1"/>
    <xf numFmtId="0" fontId="32" fillId="0" borderId="25" xfId="0" applyFont="1" applyBorder="1" applyAlignment="1">
      <alignment horizontal="right" wrapText="1"/>
    </xf>
    <xf numFmtId="0" fontId="33" fillId="0" borderId="26" xfId="0" applyFont="1" applyBorder="1" applyAlignment="1">
      <alignment wrapText="1"/>
    </xf>
    <xf numFmtId="0" fontId="32" fillId="0" borderId="25" xfId="0" applyFont="1" applyBorder="1" applyAlignment="1">
      <alignment horizontal="right"/>
    </xf>
    <xf numFmtId="0" fontId="33" fillId="0" borderId="26" xfId="0" applyFont="1" applyBorder="1"/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8" fontId="37" fillId="27" borderId="18" xfId="0" applyNumberFormat="1" applyFont="1" applyFill="1" applyBorder="1" applyAlignment="1">
      <alignment horizontal="centerContinuous" vertical="center" wrapText="1"/>
    </xf>
    <xf numFmtId="168" fontId="37" fillId="27" borderId="19" xfId="0" applyNumberFormat="1" applyFont="1" applyFill="1" applyBorder="1" applyAlignment="1">
      <alignment horizontal="centerContinuous" vertical="center" wrapText="1"/>
    </xf>
    <xf numFmtId="168" fontId="37" fillId="27" borderId="18" xfId="0" applyNumberFormat="1" applyFont="1" applyFill="1" applyBorder="1" applyAlignment="1">
      <alignment horizontal="centerContinuous" vertical="center"/>
    </xf>
    <xf numFmtId="168" fontId="37" fillId="27" borderId="19" xfId="0" applyNumberFormat="1" applyFont="1" applyFill="1" applyBorder="1" applyAlignment="1">
      <alignment horizontal="centerContinuous" vertical="center"/>
    </xf>
    <xf numFmtId="172" fontId="32" fillId="0" borderId="22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3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172" fontId="32" fillId="0" borderId="0" xfId="0" applyNumberFormat="1" applyFont="1" applyBorder="1" applyAlignment="1">
      <alignment wrapText="1"/>
    </xf>
    <xf numFmtId="0" fontId="30" fillId="0" borderId="0" xfId="0" applyFont="1" applyBorder="1" applyAlignment="1">
      <alignment horizontal="left" wrapText="1"/>
    </xf>
    <xf numFmtId="172" fontId="33" fillId="0" borderId="0" xfId="0" applyNumberFormat="1" applyFont="1" applyBorder="1" applyAlignment="1">
      <alignment wrapText="1"/>
    </xf>
    <xf numFmtId="0" fontId="30" fillId="0" borderId="0" xfId="0" applyFont="1" applyBorder="1" applyAlignment="1">
      <alignment horizontal="right" wrapText="1"/>
    </xf>
    <xf numFmtId="0" fontId="33" fillId="0" borderId="29" xfId="0" applyFont="1" applyBorder="1" applyAlignment="1">
      <alignment wrapText="1"/>
    </xf>
    <xf numFmtId="0" fontId="31" fillId="0" borderId="30" xfId="0" applyFont="1" applyBorder="1" applyAlignment="1">
      <alignment wrapText="1"/>
    </xf>
    <xf numFmtId="0" fontId="31" fillId="0" borderId="31" xfId="0" applyFont="1" applyBorder="1"/>
    <xf numFmtId="0" fontId="33" fillId="0" borderId="32" xfId="0" applyFont="1" applyBorder="1"/>
    <xf numFmtId="0" fontId="33" fillId="0" borderId="1" xfId="0" applyFont="1" applyBorder="1" applyAlignment="1">
      <alignment wrapText="1"/>
    </xf>
    <xf numFmtId="169" fontId="32" fillId="0" borderId="1" xfId="58" applyNumberFormat="1" applyFont="1" applyFill="1" applyBorder="1" applyAlignment="1">
      <alignment wrapText="1"/>
    </xf>
    <xf numFmtId="169" fontId="33" fillId="0" borderId="1" xfId="58" applyNumberFormat="1" applyFont="1" applyFill="1" applyBorder="1" applyAlignment="1">
      <alignment wrapText="1"/>
    </xf>
    <xf numFmtId="3" fontId="33" fillId="0" borderId="1" xfId="58" applyNumberFormat="1" applyFont="1" applyFill="1" applyBorder="1" applyAlignment="1">
      <alignment wrapText="1"/>
    </xf>
    <xf numFmtId="0" fontId="32" fillId="0" borderId="1" xfId="0" applyFont="1" applyBorder="1" applyAlignment="1">
      <alignment wrapText="1"/>
    </xf>
    <xf numFmtId="171" fontId="32" fillId="0" borderId="1" xfId="58" applyNumberFormat="1" applyFont="1" applyFill="1" applyBorder="1" applyAlignment="1">
      <alignment wrapText="1"/>
    </xf>
    <xf numFmtId="0" fontId="32" fillId="0" borderId="1" xfId="0" applyFont="1" applyBorder="1" applyAlignment="1">
      <alignment horizontal="left" wrapText="1"/>
    </xf>
    <xf numFmtId="170" fontId="33" fillId="0" borderId="1" xfId="58" applyNumberFormat="1" applyFont="1" applyFill="1" applyBorder="1" applyAlignment="1">
      <alignment wrapText="1"/>
    </xf>
    <xf numFmtId="173" fontId="32" fillId="0" borderId="1" xfId="58" applyNumberFormat="1" applyFont="1" applyFill="1" applyBorder="1" applyAlignment="1">
      <alignment wrapText="1"/>
    </xf>
    <xf numFmtId="171" fontId="33" fillId="0" borderId="1" xfId="58" applyNumberFormat="1" applyFont="1" applyFill="1" applyBorder="1" applyAlignment="1">
      <alignment wrapText="1"/>
    </xf>
    <xf numFmtId="0" fontId="33" fillId="0" borderId="2" xfId="0" applyFont="1" applyBorder="1" applyAlignment="1">
      <alignment wrapText="1"/>
    </xf>
    <xf numFmtId="0" fontId="33" fillId="0" borderId="33" xfId="0" applyFont="1" applyBorder="1" applyAlignment="1">
      <alignment wrapText="1"/>
    </xf>
    <xf numFmtId="0" fontId="31" fillId="0" borderId="29" xfId="0" applyFont="1" applyBorder="1" applyAlignment="1">
      <alignment horizontal="left" indent="1"/>
    </xf>
    <xf numFmtId="0" fontId="31" fillId="0" borderId="31" xfId="0" applyFont="1" applyBorder="1" applyAlignment="1">
      <alignment wrapText="1"/>
    </xf>
    <xf numFmtId="0" fontId="33" fillId="0" borderId="32" xfId="0" applyFont="1" applyBorder="1" applyAlignment="1">
      <alignment wrapText="1"/>
    </xf>
    <xf numFmtId="0" fontId="30" fillId="0" borderId="33" xfId="0" applyFont="1" applyBorder="1" applyAlignment="1">
      <alignment horizontal="right" wrapText="1"/>
    </xf>
    <xf numFmtId="0" fontId="0" fillId="0" borderId="0" xfId="0" applyBorder="1" applyAlignment="1">
      <alignment wrapText="1"/>
    </xf>
    <xf numFmtId="0" fontId="33" fillId="0" borderId="20" xfId="0" applyFont="1" applyFill="1" applyBorder="1"/>
    <xf numFmtId="174" fontId="32" fillId="0" borderId="20" xfId="58" applyNumberFormat="1" applyFont="1" applyFill="1" applyBorder="1"/>
    <xf numFmtId="164" fontId="33" fillId="0" borderId="20" xfId="58" applyNumberFormat="1" applyFont="1" applyFill="1" applyBorder="1" applyAlignment="1">
      <alignment wrapText="1"/>
    </xf>
    <xf numFmtId="164" fontId="33" fillId="0" borderId="21" xfId="58" applyNumberFormat="1" applyFont="1" applyFill="1" applyBorder="1" applyAlignment="1">
      <alignment wrapText="1"/>
    </xf>
    <xf numFmtId="164" fontId="32" fillId="0" borderId="20" xfId="58" applyNumberFormat="1" applyFont="1" applyFill="1" applyBorder="1" applyAlignment="1">
      <alignment wrapText="1"/>
    </xf>
    <xf numFmtId="164" fontId="32" fillId="0" borderId="21" xfId="58" applyNumberFormat="1" applyFont="1" applyFill="1" applyBorder="1" applyAlignment="1">
      <alignment wrapText="1"/>
    </xf>
    <xf numFmtId="43" fontId="33" fillId="0" borderId="20" xfId="58" applyNumberFormat="1" applyFont="1" applyFill="1" applyBorder="1" applyAlignment="1">
      <alignment wrapText="1"/>
    </xf>
    <xf numFmtId="43" fontId="33" fillId="0" borderId="21" xfId="58" applyNumberFormat="1" applyFont="1" applyFill="1" applyBorder="1" applyAlignment="1">
      <alignment wrapText="1"/>
    </xf>
    <xf numFmtId="43" fontId="32" fillId="0" borderId="20" xfId="58" applyNumberFormat="1" applyFont="1" applyFill="1" applyBorder="1" applyAlignment="1">
      <alignment horizontal="left" wrapText="1"/>
    </xf>
    <xf numFmtId="43" fontId="32" fillId="0" borderId="21" xfId="58" applyNumberFormat="1" applyFont="1" applyFill="1" applyBorder="1" applyAlignment="1">
      <alignment horizontal="left" wrapText="1"/>
    </xf>
    <xf numFmtId="43" fontId="32" fillId="0" borderId="23" xfId="58" applyNumberFormat="1" applyFont="1" applyFill="1" applyBorder="1" applyAlignment="1">
      <alignment wrapText="1"/>
    </xf>
    <xf numFmtId="43" fontId="32" fillId="0" borderId="24" xfId="58" applyNumberFormat="1" applyFont="1" applyFill="1" applyBorder="1" applyAlignment="1">
      <alignment wrapText="1"/>
    </xf>
    <xf numFmtId="174" fontId="33" fillId="0" borderId="20" xfId="58" applyNumberFormat="1" applyFont="1" applyFill="1" applyBorder="1"/>
    <xf numFmtId="174" fontId="33" fillId="0" borderId="21" xfId="58" applyNumberFormat="1" applyFont="1" applyFill="1" applyBorder="1"/>
    <xf numFmtId="174" fontId="32" fillId="0" borderId="21" xfId="58" applyNumberFormat="1" applyFont="1" applyFill="1" applyBorder="1"/>
    <xf numFmtId="43" fontId="32" fillId="0" borderId="20" xfId="58" applyNumberFormat="1" applyFont="1" applyFill="1" applyBorder="1"/>
    <xf numFmtId="43" fontId="32" fillId="0" borderId="21" xfId="58" applyNumberFormat="1" applyFont="1" applyFill="1" applyBorder="1"/>
    <xf numFmtId="43" fontId="33" fillId="0" borderId="20" xfId="58" applyNumberFormat="1" applyFont="1" applyFill="1" applyBorder="1"/>
    <xf numFmtId="43" fontId="33" fillId="0" borderId="21" xfId="58" applyNumberFormat="1" applyFont="1" applyFill="1" applyBorder="1"/>
    <xf numFmtId="174" fontId="32" fillId="0" borderId="24" xfId="58" applyNumberFormat="1" applyFont="1" applyFill="1" applyBorder="1"/>
    <xf numFmtId="0" fontId="28" fillId="0" borderId="0" xfId="0" applyFont="1" applyAlignment="1">
      <alignment horizontal="center" wrapText="1"/>
    </xf>
    <xf numFmtId="0" fontId="33" fillId="26" borderId="0" xfId="0" applyFont="1" applyFill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68" fontId="37" fillId="27" borderId="16" xfId="0" applyNumberFormat="1" applyFont="1" applyFill="1" applyBorder="1" applyAlignment="1">
      <alignment horizontal="center" vertical="center" wrapText="1"/>
    </xf>
    <xf numFmtId="168" fontId="37" fillId="27" borderId="28" xfId="0" applyNumberFormat="1" applyFont="1" applyFill="1" applyBorder="1" applyAlignment="1">
      <alignment horizontal="center" vertical="center" wrapText="1"/>
    </xf>
    <xf numFmtId="178" fontId="33" fillId="0" borderId="20" xfId="58" applyNumberFormat="1" applyFont="1" applyFill="1" applyBorder="1" applyAlignment="1">
      <alignment wrapText="1"/>
    </xf>
  </cellXfs>
  <cellStyles count="62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0"/>
    <cellStyle name="SAPBEXheaderText" xfId="37"/>
    <cellStyle name="SAPBEXheaderText 2" xfId="61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xmlns="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xmlns="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xmlns="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xmlns="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xmlns="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xmlns="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xmlns="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xmlns="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xmlns="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xmlns="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xmlns="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xmlns="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xmlns="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xmlns="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149225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xmlns="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2206625</xdr:colOff>
      <xdr:row>0</xdr:row>
      <xdr:rowOff>149225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xmlns="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2206625" cy="1492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996950</xdr:colOff>
      <xdr:row>0</xdr:row>
      <xdr:rowOff>149225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xmlns="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0"/>
          <a:ext cx="996950" cy="14922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196850</xdr:colOff>
      <xdr:row>0</xdr:row>
      <xdr:rowOff>149225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xmlns="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0"/>
          <a:ext cx="196850" cy="149225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xmlns="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xmlns="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1420812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xmlns="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4525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BexGetCellData"/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6"/>
  <sheetViews>
    <sheetView showGridLines="0" tabSelected="1" topLeftCell="A35" zoomScaleNormal="100" workbookViewId="0">
      <selection activeCell="E3" sqref="B3:I64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4" customWidth="1"/>
    <col min="4" max="4" width="15.140625" style="24" bestFit="1" customWidth="1"/>
    <col min="5" max="5" width="15.140625" style="25" bestFit="1" customWidth="1"/>
    <col min="6" max="6" width="3.140625" style="25" customWidth="1"/>
    <col min="7" max="7" width="32.42578125" style="24" customWidth="1"/>
    <col min="8" max="8" width="15.5703125" bestFit="1" customWidth="1"/>
    <col min="9" max="9" width="15.42578125" bestFit="1" customWidth="1"/>
    <col min="10" max="10" width="17.42578125" hidden="1" customWidth="1"/>
    <col min="11" max="11" width="0" hidden="1" customWidth="1"/>
  </cols>
  <sheetData>
    <row r="1" spans="2:9" s="2" customFormat="1" x14ac:dyDescent="0.2">
      <c r="B1" s="1"/>
      <c r="C1" s="17"/>
      <c r="D1" s="17"/>
      <c r="E1" s="18"/>
      <c r="F1" s="18"/>
      <c r="G1" s="19"/>
      <c r="H1" s="3"/>
    </row>
    <row r="2" spans="2:9" s="2" customFormat="1" x14ac:dyDescent="0.2">
      <c r="B2" s="1"/>
      <c r="C2" s="17"/>
      <c r="D2" s="17"/>
      <c r="E2" s="20"/>
      <c r="F2" s="20"/>
      <c r="G2" s="19"/>
      <c r="H2" s="3"/>
    </row>
    <row r="3" spans="2:9" ht="15.75" x14ac:dyDescent="0.25">
      <c r="B3" s="12" t="s">
        <v>2</v>
      </c>
      <c r="C3" s="21"/>
      <c r="D3" s="21"/>
      <c r="E3" s="21"/>
      <c r="F3" s="21"/>
      <c r="G3" s="21"/>
      <c r="H3" s="12"/>
      <c r="I3" s="12"/>
    </row>
    <row r="4" spans="2:9" x14ac:dyDescent="0.2">
      <c r="B4" s="13" t="s">
        <v>3</v>
      </c>
      <c r="C4" s="22"/>
      <c r="D4" s="22"/>
      <c r="E4" s="22"/>
      <c r="F4" s="22"/>
      <c r="G4" s="22"/>
      <c r="H4" s="14"/>
      <c r="I4" s="14"/>
    </row>
    <row r="5" spans="2:9" x14ac:dyDescent="0.2">
      <c r="B5" s="13" t="s">
        <v>67</v>
      </c>
      <c r="C5" s="22"/>
      <c r="D5" s="22"/>
      <c r="E5" s="22"/>
      <c r="F5" s="22"/>
      <c r="G5" s="22"/>
      <c r="H5" s="14"/>
      <c r="I5" s="14"/>
    </row>
    <row r="6" spans="2:9" ht="8.25" customHeight="1" x14ac:dyDescent="0.2">
      <c r="B6" s="15"/>
      <c r="C6" s="23"/>
      <c r="D6" s="23"/>
      <c r="E6" s="23"/>
      <c r="F6" s="23"/>
      <c r="G6" s="23"/>
      <c r="H6" s="16"/>
      <c r="I6" s="16"/>
    </row>
    <row r="7" spans="2:9" ht="13.5" thickBot="1" x14ac:dyDescent="0.25">
      <c r="B7" s="128" t="s">
        <v>4</v>
      </c>
      <c r="C7" s="128"/>
      <c r="D7" s="128"/>
      <c r="E7" s="128"/>
      <c r="F7" s="128"/>
      <c r="G7" s="128"/>
      <c r="H7" s="128"/>
      <c r="I7" s="128"/>
    </row>
    <row r="8" spans="2:9" ht="13.5" thickBot="1" x14ac:dyDescent="0.25">
      <c r="B8" s="69" t="s">
        <v>1</v>
      </c>
      <c r="C8" s="70"/>
      <c r="D8" s="71">
        <v>2025</v>
      </c>
      <c r="E8" s="72">
        <v>2024</v>
      </c>
      <c r="F8" s="134" t="s">
        <v>62</v>
      </c>
      <c r="G8" s="135"/>
      <c r="H8" s="73">
        <v>2025</v>
      </c>
      <c r="I8" s="74">
        <v>2024</v>
      </c>
    </row>
    <row r="9" spans="2:9" x14ac:dyDescent="0.2">
      <c r="B9" s="102"/>
      <c r="C9" s="87"/>
      <c r="D9" s="103"/>
      <c r="E9" s="104"/>
      <c r="F9" s="86"/>
      <c r="G9" s="87"/>
      <c r="H9" s="88"/>
      <c r="I9" s="89"/>
    </row>
    <row r="10" spans="2:9" x14ac:dyDescent="0.2">
      <c r="B10" s="27"/>
      <c r="C10" s="76"/>
      <c r="D10" s="28"/>
      <c r="E10" s="29"/>
      <c r="F10" s="90"/>
      <c r="G10" s="78"/>
      <c r="H10" s="30"/>
      <c r="I10" s="31"/>
    </row>
    <row r="11" spans="2:9" x14ac:dyDescent="0.2">
      <c r="B11" s="32"/>
      <c r="C11" s="79" t="s">
        <v>5</v>
      </c>
      <c r="D11" s="33"/>
      <c r="E11" s="34"/>
      <c r="F11" s="91"/>
      <c r="G11" s="79" t="s">
        <v>26</v>
      </c>
      <c r="H11" s="35"/>
      <c r="I11" s="36"/>
    </row>
    <row r="12" spans="2:9" x14ac:dyDescent="0.2">
      <c r="B12" s="32"/>
      <c r="C12" s="77" t="s">
        <v>6</v>
      </c>
      <c r="D12" s="109">
        <v>4543335576.9399996</v>
      </c>
      <c r="E12" s="110">
        <v>5519677328.7799997</v>
      </c>
      <c r="F12" s="92"/>
      <c r="G12" s="77" t="s">
        <v>27</v>
      </c>
      <c r="H12" s="119">
        <v>2443159761.71</v>
      </c>
      <c r="I12" s="120">
        <v>2351047198.8099999</v>
      </c>
    </row>
    <row r="13" spans="2:9" ht="22.5" x14ac:dyDescent="0.2">
      <c r="B13" s="32"/>
      <c r="C13" s="77" t="s">
        <v>7</v>
      </c>
      <c r="D13" s="109">
        <v>4478248759.3100004</v>
      </c>
      <c r="E13" s="110">
        <v>3524121143.6999998</v>
      </c>
      <c r="F13" s="92"/>
      <c r="G13" s="77" t="s">
        <v>28</v>
      </c>
      <c r="H13" s="119">
        <v>1612500000.02</v>
      </c>
      <c r="I13" s="120">
        <v>1666666666.6800001</v>
      </c>
    </row>
    <row r="14" spans="2:9" ht="22.5" x14ac:dyDescent="0.2">
      <c r="B14" s="32"/>
      <c r="C14" s="39" t="s">
        <v>8</v>
      </c>
      <c r="D14" s="109">
        <v>276063151.62</v>
      </c>
      <c r="E14" s="110">
        <v>251904448.40000001</v>
      </c>
      <c r="F14" s="92"/>
      <c r="G14" s="77" t="s">
        <v>29</v>
      </c>
      <c r="H14" s="119">
        <v>514100234.81999999</v>
      </c>
      <c r="I14" s="120">
        <v>106402239.78</v>
      </c>
    </row>
    <row r="15" spans="2:9" x14ac:dyDescent="0.2">
      <c r="B15" s="32"/>
      <c r="C15" s="39" t="s">
        <v>9</v>
      </c>
      <c r="D15" s="136">
        <v>0</v>
      </c>
      <c r="E15" s="136">
        <v>0</v>
      </c>
      <c r="F15" s="92"/>
      <c r="G15" s="77" t="s">
        <v>30</v>
      </c>
      <c r="H15" s="136">
        <v>0</v>
      </c>
      <c r="I15" s="136">
        <v>0</v>
      </c>
    </row>
    <row r="16" spans="2:9" x14ac:dyDescent="0.2">
      <c r="B16" s="40"/>
      <c r="C16" s="41" t="s">
        <v>10</v>
      </c>
      <c r="D16" s="109">
        <v>486820.21</v>
      </c>
      <c r="E16" s="110">
        <v>486820.21</v>
      </c>
      <c r="F16" s="92"/>
      <c r="G16" s="77" t="s">
        <v>31</v>
      </c>
      <c r="H16" s="136">
        <v>0</v>
      </c>
      <c r="I16" s="136">
        <v>0</v>
      </c>
    </row>
    <row r="17" spans="2:9" ht="33.75" x14ac:dyDescent="0.2">
      <c r="B17" s="42"/>
      <c r="C17" s="41" t="s">
        <v>11</v>
      </c>
      <c r="D17" s="136">
        <v>0</v>
      </c>
      <c r="E17" s="136">
        <v>0</v>
      </c>
      <c r="F17" s="92"/>
      <c r="G17" s="77" t="s">
        <v>32</v>
      </c>
      <c r="H17" s="119">
        <v>240779886.58000001</v>
      </c>
      <c r="I17" s="120">
        <v>223396365.65000001</v>
      </c>
    </row>
    <row r="18" spans="2:9" x14ac:dyDescent="0.2">
      <c r="B18" s="27"/>
      <c r="C18" s="39" t="s">
        <v>12</v>
      </c>
      <c r="D18" s="136">
        <v>0</v>
      </c>
      <c r="E18" s="136">
        <v>0</v>
      </c>
      <c r="F18" s="93"/>
      <c r="G18" s="77" t="s">
        <v>33</v>
      </c>
      <c r="H18" s="35">
        <v>0</v>
      </c>
      <c r="I18" s="36">
        <v>0</v>
      </c>
    </row>
    <row r="19" spans="2:9" x14ac:dyDescent="0.2">
      <c r="B19" s="27"/>
      <c r="C19" s="39" t="s">
        <v>13</v>
      </c>
      <c r="D19" s="43"/>
      <c r="E19" s="44"/>
      <c r="F19" s="94"/>
      <c r="G19" s="77" t="s">
        <v>34</v>
      </c>
      <c r="H19" s="119">
        <v>3059451292.5</v>
      </c>
      <c r="I19" s="120">
        <v>1968672625.5799999</v>
      </c>
    </row>
    <row r="20" spans="2:9" x14ac:dyDescent="0.2">
      <c r="B20" s="32"/>
      <c r="C20" s="45" t="s">
        <v>14</v>
      </c>
      <c r="D20" s="111">
        <f>SUM(D12:D19)</f>
        <v>9298134308.0799999</v>
      </c>
      <c r="E20" s="112">
        <f>SUM(E12:E19)</f>
        <v>9296189741.0899982</v>
      </c>
      <c r="F20" s="95"/>
      <c r="G20" s="80" t="s">
        <v>13</v>
      </c>
      <c r="H20" s="108"/>
      <c r="I20" s="121"/>
    </row>
    <row r="21" spans="2:9" x14ac:dyDescent="0.2">
      <c r="B21" s="32"/>
      <c r="C21" s="79" t="s">
        <v>13</v>
      </c>
      <c r="D21" s="43"/>
      <c r="E21" s="44"/>
      <c r="F21" s="94"/>
      <c r="G21" s="81" t="s">
        <v>35</v>
      </c>
      <c r="H21" s="108">
        <f>SUM(H12:H20)</f>
        <v>7869991175.6300001</v>
      </c>
      <c r="I21" s="121">
        <f>SUM(I12:I20)</f>
        <v>6316185096.5</v>
      </c>
    </row>
    <row r="22" spans="2:9" x14ac:dyDescent="0.2">
      <c r="B22" s="27"/>
      <c r="C22" s="79" t="s">
        <v>15</v>
      </c>
      <c r="D22" s="43"/>
      <c r="E22" s="49"/>
      <c r="F22" s="96"/>
      <c r="G22" s="79" t="s">
        <v>13</v>
      </c>
      <c r="H22" s="107"/>
      <c r="I22" s="51"/>
    </row>
    <row r="23" spans="2:9" ht="22.5" x14ac:dyDescent="0.2">
      <c r="B23" s="52"/>
      <c r="C23" s="77" t="s">
        <v>16</v>
      </c>
      <c r="D23" s="113">
        <v>28320023122.150002</v>
      </c>
      <c r="E23" s="114">
        <v>29946939941.369999</v>
      </c>
      <c r="F23" s="92"/>
      <c r="G23" s="79" t="s">
        <v>36</v>
      </c>
      <c r="H23" s="35"/>
      <c r="I23" s="36"/>
    </row>
    <row r="24" spans="2:9" ht="22.5" x14ac:dyDescent="0.2">
      <c r="B24" s="52"/>
      <c r="C24" s="77" t="s">
        <v>17</v>
      </c>
      <c r="D24" s="113">
        <v>180010314.5</v>
      </c>
      <c r="E24" s="114">
        <v>180010314.5</v>
      </c>
      <c r="F24" s="92"/>
      <c r="G24" s="77" t="s">
        <v>37</v>
      </c>
      <c r="H24" s="136">
        <v>0</v>
      </c>
      <c r="I24" s="136">
        <v>0</v>
      </c>
    </row>
    <row r="25" spans="2:9" ht="22.5" x14ac:dyDescent="0.2">
      <c r="B25" s="52"/>
      <c r="C25" s="77" t="s">
        <v>18</v>
      </c>
      <c r="D25" s="113">
        <v>52317163495.82</v>
      </c>
      <c r="E25" s="114">
        <v>39686541897.389999</v>
      </c>
      <c r="F25" s="92"/>
      <c r="G25" s="80" t="s">
        <v>38</v>
      </c>
      <c r="H25" s="136">
        <v>0</v>
      </c>
      <c r="I25" s="136">
        <v>0</v>
      </c>
    </row>
    <row r="26" spans="2:9" x14ac:dyDescent="0.2">
      <c r="B26" s="32"/>
      <c r="C26" s="77" t="s">
        <v>19</v>
      </c>
      <c r="D26" s="113">
        <v>4865813701.6099997</v>
      </c>
      <c r="E26" s="114">
        <v>4460487968.3000002</v>
      </c>
      <c r="F26" s="92"/>
      <c r="G26" s="80" t="s">
        <v>39</v>
      </c>
      <c r="H26" s="119">
        <v>20166579749.68</v>
      </c>
      <c r="I26" s="120">
        <v>19309607099</v>
      </c>
    </row>
    <row r="27" spans="2:9" x14ac:dyDescent="0.2">
      <c r="B27" s="42"/>
      <c r="C27" s="77" t="s">
        <v>20</v>
      </c>
      <c r="D27" s="113">
        <v>184847749.47</v>
      </c>
      <c r="E27" s="114">
        <v>176996568.83000001</v>
      </c>
      <c r="F27" s="92"/>
      <c r="G27" s="80" t="s">
        <v>40</v>
      </c>
      <c r="H27" s="136">
        <v>0</v>
      </c>
      <c r="I27" s="136">
        <v>0</v>
      </c>
    </row>
    <row r="28" spans="2:9" ht="33.75" x14ac:dyDescent="0.2">
      <c r="B28" s="52"/>
      <c r="C28" s="77" t="s">
        <v>21</v>
      </c>
      <c r="D28" s="113">
        <v>-1888501648.4400001</v>
      </c>
      <c r="E28" s="114">
        <v>-1165498859.8399999</v>
      </c>
      <c r="F28" s="97"/>
      <c r="G28" s="80" t="s">
        <v>41</v>
      </c>
      <c r="H28" s="136">
        <v>0</v>
      </c>
      <c r="I28" s="136">
        <v>0</v>
      </c>
    </row>
    <row r="29" spans="2:9" x14ac:dyDescent="0.2">
      <c r="B29" s="32"/>
      <c r="C29" s="77" t="s">
        <v>22</v>
      </c>
      <c r="D29" s="113">
        <v>32457644.670000002</v>
      </c>
      <c r="E29" s="114">
        <v>32457644.670000002</v>
      </c>
      <c r="F29" s="92"/>
      <c r="G29" s="80" t="s">
        <v>42</v>
      </c>
      <c r="H29" s="136">
        <v>0</v>
      </c>
      <c r="I29" s="136">
        <v>0</v>
      </c>
    </row>
    <row r="30" spans="2:9" ht="22.5" x14ac:dyDescent="0.2">
      <c r="B30" s="52"/>
      <c r="C30" s="77" t="s">
        <v>23</v>
      </c>
      <c r="D30" s="136">
        <v>0</v>
      </c>
      <c r="E30" s="136">
        <v>0</v>
      </c>
      <c r="F30" s="92"/>
      <c r="G30" s="80" t="s">
        <v>13</v>
      </c>
      <c r="H30" s="35"/>
      <c r="I30" s="36"/>
    </row>
    <row r="31" spans="2:9" x14ac:dyDescent="0.2">
      <c r="B31" s="52"/>
      <c r="C31" s="77" t="s">
        <v>24</v>
      </c>
      <c r="D31" s="136">
        <v>0</v>
      </c>
      <c r="E31" s="136">
        <v>0</v>
      </c>
      <c r="F31" s="92"/>
      <c r="G31" s="80" t="s">
        <v>13</v>
      </c>
      <c r="H31" s="47"/>
      <c r="I31" s="48"/>
    </row>
    <row r="32" spans="2:9" ht="12.75" customHeight="1" x14ac:dyDescent="0.2">
      <c r="B32" s="27"/>
      <c r="C32" s="77" t="s">
        <v>13</v>
      </c>
      <c r="D32" s="43"/>
      <c r="E32" s="44"/>
      <c r="F32" s="94"/>
      <c r="G32" s="53" t="s">
        <v>43</v>
      </c>
      <c r="H32" s="108">
        <f>SUM(H24:H31)</f>
        <v>20166579749.68</v>
      </c>
      <c r="I32" s="48">
        <f>SUM(I24:I31)</f>
        <v>19309607099</v>
      </c>
    </row>
    <row r="33" spans="2:9" x14ac:dyDescent="0.2">
      <c r="B33" s="27"/>
      <c r="C33" s="81" t="s">
        <v>25</v>
      </c>
      <c r="D33" s="115">
        <f>SUM(D23:D32)</f>
        <v>84011814379.779999</v>
      </c>
      <c r="E33" s="116">
        <f>SUM(E23:E32)</f>
        <v>73317935475.220001</v>
      </c>
      <c r="F33" s="95"/>
      <c r="G33" s="53" t="s">
        <v>13</v>
      </c>
      <c r="H33" s="55"/>
      <c r="I33" s="56"/>
    </row>
    <row r="34" spans="2:9" ht="24" customHeight="1" thickBot="1" x14ac:dyDescent="0.25">
      <c r="B34" s="27"/>
      <c r="C34" s="81" t="s">
        <v>61</v>
      </c>
      <c r="D34" s="117">
        <f>+D20+D33</f>
        <v>93309948687.860001</v>
      </c>
      <c r="E34" s="118">
        <f>+E20+E33</f>
        <v>82614125216.309998</v>
      </c>
      <c r="F34" s="98"/>
      <c r="G34" s="82" t="s">
        <v>44</v>
      </c>
      <c r="H34" s="108">
        <f>+H32+H21</f>
        <v>28036570925.310001</v>
      </c>
      <c r="I34" s="48">
        <f>+I32+I21</f>
        <v>25625792195.5</v>
      </c>
    </row>
    <row r="35" spans="2:9" ht="13.5" thickTop="1" x14ac:dyDescent="0.2">
      <c r="B35" s="27"/>
      <c r="C35" s="81"/>
      <c r="D35" s="54"/>
      <c r="E35" s="46"/>
      <c r="F35" s="95"/>
      <c r="G35" s="77" t="s">
        <v>13</v>
      </c>
      <c r="H35" s="35"/>
      <c r="I35" s="36"/>
    </row>
    <row r="36" spans="2:9" x14ac:dyDescent="0.2">
      <c r="B36" s="27"/>
      <c r="C36" s="83" t="s">
        <v>13</v>
      </c>
      <c r="D36" s="57"/>
      <c r="E36" s="58"/>
      <c r="F36" s="99"/>
      <c r="G36" s="82" t="s">
        <v>45</v>
      </c>
      <c r="H36" s="35"/>
      <c r="I36" s="36"/>
    </row>
    <row r="37" spans="2:9" ht="22.5" x14ac:dyDescent="0.2">
      <c r="B37" s="27"/>
      <c r="C37" s="83" t="s">
        <v>13</v>
      </c>
      <c r="D37" s="57"/>
      <c r="E37" s="58"/>
      <c r="F37" s="99"/>
      <c r="G37" s="82" t="s">
        <v>46</v>
      </c>
      <c r="H37" s="122">
        <f>SUM(H38:H40)</f>
        <v>37802796956.679993</v>
      </c>
      <c r="I37" s="123">
        <f>SUM(I38:I40)</f>
        <v>39034834767.93</v>
      </c>
    </row>
    <row r="38" spans="2:9" x14ac:dyDescent="0.2">
      <c r="B38" s="27"/>
      <c r="C38" s="83" t="s">
        <v>13</v>
      </c>
      <c r="D38" s="57"/>
      <c r="E38" s="58"/>
      <c r="F38" s="99"/>
      <c r="G38" s="77" t="s">
        <v>47</v>
      </c>
      <c r="H38" s="124">
        <v>37751545886.699997</v>
      </c>
      <c r="I38" s="125">
        <v>38991887280.970001</v>
      </c>
    </row>
    <row r="39" spans="2:9" x14ac:dyDescent="0.2">
      <c r="B39" s="27"/>
      <c r="C39" s="83" t="s">
        <v>13</v>
      </c>
      <c r="D39" s="57"/>
      <c r="E39" s="58"/>
      <c r="F39" s="99"/>
      <c r="G39" s="77" t="s">
        <v>48</v>
      </c>
      <c r="H39" s="124">
        <v>42079552.020000003</v>
      </c>
      <c r="I39" s="125">
        <v>33775969</v>
      </c>
    </row>
    <row r="40" spans="2:9" ht="22.5" x14ac:dyDescent="0.2">
      <c r="B40" s="27"/>
      <c r="C40" s="83" t="s">
        <v>13</v>
      </c>
      <c r="D40" s="57"/>
      <c r="E40" s="58"/>
      <c r="F40" s="99"/>
      <c r="G40" s="77" t="s">
        <v>49</v>
      </c>
      <c r="H40" s="124">
        <v>9171517.9600000009</v>
      </c>
      <c r="I40" s="125">
        <v>9171517.9600000009</v>
      </c>
    </row>
    <row r="41" spans="2:9" x14ac:dyDescent="0.2">
      <c r="B41" s="27"/>
      <c r="C41" s="83" t="s">
        <v>13</v>
      </c>
      <c r="D41" s="57"/>
      <c r="E41" s="58"/>
      <c r="F41" s="99"/>
      <c r="G41" s="82" t="s">
        <v>13</v>
      </c>
      <c r="H41" s="35"/>
      <c r="I41" s="36"/>
    </row>
    <row r="42" spans="2:9" ht="22.5" x14ac:dyDescent="0.2">
      <c r="B42" s="27"/>
      <c r="C42" s="83" t="s">
        <v>13</v>
      </c>
      <c r="D42" s="57"/>
      <c r="E42" s="58"/>
      <c r="F42" s="99"/>
      <c r="G42" s="82" t="s">
        <v>50</v>
      </c>
      <c r="H42" s="122">
        <f>SUM(H43:H47)</f>
        <v>27470580805.869995</v>
      </c>
      <c r="I42" s="123">
        <f>SUM(I43:I47)</f>
        <v>17953498252.879997</v>
      </c>
    </row>
    <row r="43" spans="2:9" ht="22.5" x14ac:dyDescent="0.2">
      <c r="B43" s="27"/>
      <c r="C43" s="83" t="s">
        <v>13</v>
      </c>
      <c r="D43" s="57"/>
      <c r="E43" s="58"/>
      <c r="F43" s="99"/>
      <c r="G43" s="84" t="s">
        <v>51</v>
      </c>
      <c r="H43" s="124">
        <v>3167093784.5599999</v>
      </c>
      <c r="I43" s="125">
        <v>5941563822.2799997</v>
      </c>
    </row>
    <row r="44" spans="2:9" x14ac:dyDescent="0.2">
      <c r="B44" s="27"/>
      <c r="C44" s="83" t="s">
        <v>13</v>
      </c>
      <c r="D44" s="57"/>
      <c r="E44" s="58"/>
      <c r="F44" s="99"/>
      <c r="G44" s="84" t="s">
        <v>52</v>
      </c>
      <c r="H44" s="124">
        <v>18927630377.639999</v>
      </c>
      <c r="I44" s="125">
        <v>15765567599.719999</v>
      </c>
    </row>
    <row r="45" spans="2:9" x14ac:dyDescent="0.2">
      <c r="B45" s="27"/>
      <c r="C45" s="83" t="s">
        <v>13</v>
      </c>
      <c r="D45" s="57"/>
      <c r="E45" s="58"/>
      <c r="F45" s="99"/>
      <c r="G45" s="77" t="s">
        <v>53</v>
      </c>
      <c r="H45" s="124">
        <v>26367937776.279999</v>
      </c>
      <c r="I45" s="125">
        <v>17400611467.450001</v>
      </c>
    </row>
    <row r="46" spans="2:9" x14ac:dyDescent="0.2">
      <c r="B46" s="27"/>
      <c r="C46" s="83" t="s">
        <v>13</v>
      </c>
      <c r="D46" s="57"/>
      <c r="E46" s="58"/>
      <c r="F46" s="99"/>
      <c r="G46" s="77" t="s">
        <v>54</v>
      </c>
      <c r="H46" s="136">
        <v>0</v>
      </c>
      <c r="I46" s="136">
        <v>0</v>
      </c>
    </row>
    <row r="47" spans="2:9" ht="22.5" x14ac:dyDescent="0.2">
      <c r="B47" s="27"/>
      <c r="C47" s="83" t="s">
        <v>13</v>
      </c>
      <c r="D47" s="57"/>
      <c r="E47" s="58"/>
      <c r="F47" s="99"/>
      <c r="G47" s="77" t="s">
        <v>55</v>
      </c>
      <c r="H47" s="124">
        <v>-20992081132.610001</v>
      </c>
      <c r="I47" s="125">
        <v>-21154244636.57</v>
      </c>
    </row>
    <row r="48" spans="2:9" x14ac:dyDescent="0.2">
      <c r="B48" s="27"/>
      <c r="C48" s="83" t="s">
        <v>13</v>
      </c>
      <c r="D48" s="57"/>
      <c r="E48" s="59"/>
      <c r="F48" s="99"/>
      <c r="G48" s="75" t="s">
        <v>13</v>
      </c>
      <c r="H48" s="47"/>
      <c r="I48" s="48"/>
    </row>
    <row r="49" spans="2:9" ht="33.75" x14ac:dyDescent="0.2">
      <c r="B49" s="27"/>
      <c r="C49" s="83" t="s">
        <v>13</v>
      </c>
      <c r="D49" s="57"/>
      <c r="E49" s="59"/>
      <c r="F49" s="99"/>
      <c r="G49" s="75" t="s">
        <v>56</v>
      </c>
      <c r="H49" s="136">
        <v>0</v>
      </c>
      <c r="I49" s="136">
        <v>0</v>
      </c>
    </row>
    <row r="50" spans="2:9" x14ac:dyDescent="0.2">
      <c r="B50" s="27"/>
      <c r="C50" s="85" t="s">
        <v>13</v>
      </c>
      <c r="D50" s="60"/>
      <c r="E50" s="29"/>
      <c r="F50" s="90"/>
      <c r="G50" s="61" t="s">
        <v>57</v>
      </c>
      <c r="H50" s="136">
        <v>0</v>
      </c>
      <c r="I50" s="136">
        <v>0</v>
      </c>
    </row>
    <row r="51" spans="2:9" ht="22.5" x14ac:dyDescent="0.2">
      <c r="B51" s="32"/>
      <c r="C51" s="76" t="s">
        <v>13</v>
      </c>
      <c r="D51" s="62"/>
      <c r="E51" s="29"/>
      <c r="F51" s="90"/>
      <c r="G51" s="77" t="s">
        <v>58</v>
      </c>
      <c r="H51" s="136">
        <v>0</v>
      </c>
      <c r="I51" s="136">
        <v>0</v>
      </c>
    </row>
    <row r="52" spans="2:9" x14ac:dyDescent="0.2">
      <c r="B52" s="27"/>
      <c r="C52" s="76" t="s">
        <v>13</v>
      </c>
      <c r="D52" s="62"/>
      <c r="E52" s="29"/>
      <c r="F52" s="90"/>
      <c r="G52" s="82" t="s">
        <v>13</v>
      </c>
      <c r="H52" s="50"/>
      <c r="I52" s="31"/>
    </row>
    <row r="53" spans="2:9" ht="22.5" x14ac:dyDescent="0.2">
      <c r="B53" s="32"/>
      <c r="C53" s="76" t="s">
        <v>13</v>
      </c>
      <c r="D53" s="37"/>
      <c r="E53" s="38"/>
      <c r="F53" s="92"/>
      <c r="G53" s="82" t="s">
        <v>59</v>
      </c>
      <c r="H53" s="108">
        <f>+H37+H42</f>
        <v>65273377762.549988</v>
      </c>
      <c r="I53" s="121">
        <f>+I37+I42</f>
        <v>56988333020.809998</v>
      </c>
    </row>
    <row r="54" spans="2:9" x14ac:dyDescent="0.2">
      <c r="B54" s="32"/>
      <c r="C54" s="76" t="s">
        <v>13</v>
      </c>
      <c r="D54" s="37"/>
      <c r="E54" s="38"/>
      <c r="F54" s="92"/>
      <c r="G54" s="82" t="s">
        <v>13</v>
      </c>
      <c r="H54" s="119"/>
      <c r="I54" s="120"/>
    </row>
    <row r="55" spans="2:9" ht="23.25" thickBot="1" x14ac:dyDescent="0.25">
      <c r="B55" s="32"/>
      <c r="C55" s="76" t="s">
        <v>13</v>
      </c>
      <c r="D55" s="37"/>
      <c r="E55" s="38"/>
      <c r="F55" s="92"/>
      <c r="G55" s="82" t="s">
        <v>60</v>
      </c>
      <c r="H55" s="126">
        <f>+H34+H53</f>
        <v>93309948687.859985</v>
      </c>
      <c r="I55" s="126">
        <f>+I34+I53</f>
        <v>82614125216.309998</v>
      </c>
    </row>
    <row r="56" spans="2:9" ht="13.5" thickTop="1" x14ac:dyDescent="0.2">
      <c r="B56" s="32"/>
      <c r="C56" s="63"/>
      <c r="D56" s="37"/>
      <c r="E56" s="38"/>
      <c r="F56" s="92"/>
      <c r="G56" s="82"/>
      <c r="H56" s="35"/>
      <c r="I56" s="36"/>
    </row>
    <row r="57" spans="2:9" ht="13.5" thickBot="1" x14ac:dyDescent="0.25">
      <c r="B57" s="64"/>
      <c r="C57" s="105"/>
      <c r="D57" s="65"/>
      <c r="E57" s="66"/>
      <c r="F57" s="100"/>
      <c r="G57" s="101"/>
      <c r="H57" s="67"/>
      <c r="I57" s="68"/>
    </row>
    <row r="58" spans="2:9" ht="25.5" customHeight="1" x14ac:dyDescent="0.2">
      <c r="B58" t="s">
        <v>0</v>
      </c>
      <c r="G58" s="132" t="s">
        <v>66</v>
      </c>
      <c r="H58" s="133"/>
      <c r="I58" s="133"/>
    </row>
    <row r="59" spans="2:9" x14ac:dyDescent="0.2">
      <c r="H59" s="9"/>
    </row>
    <row r="61" spans="2:9" ht="13.5" thickBot="1" x14ac:dyDescent="0.25">
      <c r="C61" s="26"/>
      <c r="D61" s="26"/>
      <c r="G61" s="106"/>
      <c r="H61" s="106"/>
    </row>
    <row r="62" spans="2:9" ht="14.25" customHeight="1" x14ac:dyDescent="0.2">
      <c r="C62" s="129" t="s">
        <v>63</v>
      </c>
      <c r="D62" s="129"/>
      <c r="G62" s="130"/>
      <c r="H62" s="130"/>
    </row>
    <row r="63" spans="2:9" x14ac:dyDescent="0.2">
      <c r="C63" s="129" t="s">
        <v>64</v>
      </c>
      <c r="D63" s="129"/>
      <c r="G63" s="131"/>
      <c r="H63" s="131"/>
    </row>
    <row r="64" spans="2:9" ht="15" x14ac:dyDescent="0.25">
      <c r="B64" s="127" t="s">
        <v>65</v>
      </c>
      <c r="C64" s="127"/>
      <c r="D64" s="127"/>
      <c r="E64" s="127"/>
      <c r="F64" s="127"/>
      <c r="G64" s="127"/>
      <c r="H64" s="127"/>
      <c r="I64" s="127"/>
    </row>
    <row r="66" ht="35.25" customHeight="1" x14ac:dyDescent="0.2"/>
  </sheetData>
  <mergeCells count="8">
    <mergeCell ref="B64:I64"/>
    <mergeCell ref="B7:I7"/>
    <mergeCell ref="C62:D62"/>
    <mergeCell ref="C63:D63"/>
    <mergeCell ref="G62:H62"/>
    <mergeCell ref="G63:H63"/>
    <mergeCell ref="G58:I58"/>
    <mergeCell ref="F8:G8"/>
  </mergeCells>
  <printOptions horizontalCentered="1"/>
  <pageMargins left="0.25" right="0.25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7"/>
      <c r="B1" s="8">
        <f>[1]!BexGetCellData("003N8D85VN5WHY95OZ9S05CNN","","DP_2")</f>
        <v>2021</v>
      </c>
      <c r="C1" s="8" t="str">
        <f>[1]!BexGetCellData("003N8D85VN5Y88OYUKVCK6RBE","","DP_2")</f>
        <v>'2020</v>
      </c>
    </row>
    <row r="2" spans="1:3" x14ac:dyDescent="0.2">
      <c r="A2" s="8" t="str">
        <f>[1]!BexGetCellData("","003N8D85VN5WHXYYGMBJV0SGC","DP_2")</f>
        <v>Activo</v>
      </c>
      <c r="B2" s="6" t="str">
        <f>[1]!BexGetCellData("003N8D85VN5WHY95OZ9S05CNN","003N8D85VN5WHXYYGMBJV0SGC","DP_2")</f>
        <v>#NV</v>
      </c>
      <c r="C2" s="6" t="str">
        <f>[1]!BexGetCellData("003N8D85VN5Y88OYUKVCK6RBE","003N8D85VN5WHXYYGMBJV0SGC","DP_2")</f>
        <v>#NV</v>
      </c>
    </row>
    <row r="3" spans="1:3" x14ac:dyDescent="0.2">
      <c r="A3" s="8" t="str">
        <f>[1]!BexGetCellData("","003N8D85VN5WHXYYHQTX0GZDH","DP_2")</f>
        <v xml:space="preserve">  Activo Circulante</v>
      </c>
      <c r="B3" s="6" t="str">
        <f>[1]!BexGetCellData("003N8D85VN5WHY95OZ9S05CNN","003N8D85VN5WHXYYHQTX0GZDH","DP_2")</f>
        <v>#NV</v>
      </c>
      <c r="C3" s="6" t="str">
        <f>[1]!BexGetCellData("003N8D85VN5Y88OYUKVCK6RBE","003N8D85VN5WHXYYHQTX0GZDH","DP_2")</f>
        <v>#NV</v>
      </c>
    </row>
    <row r="4" spans="1:3" x14ac:dyDescent="0.2">
      <c r="A4" s="8" t="str">
        <f>[1]!BexGetCellData("","003N8D85VN5WHXYYIHA312Z2T","DP_2")</f>
        <v xml:space="preserve">    Efectivo y Equivalentes</v>
      </c>
      <c r="B4" s="4" t="str">
        <f>[1]!BexGetCellData("003N8D85VN5WHY95OZ9S05CNN","003N8D85VN5WHXYYIHA312Z2T","DP_2")</f>
        <v>#NV</v>
      </c>
      <c r="C4" s="4" t="str">
        <f>[1]!BexGetCellData("003N8D85VN5Y88OYUKVCK6RBE","003N8D85VN5WHXYYIHA312Z2T","DP_2")</f>
        <v>#NV</v>
      </c>
    </row>
    <row r="5" spans="1:3" x14ac:dyDescent="0.2">
      <c r="A5" s="8" t="str">
        <f>[1]!BexGetCellData("","003N8D85VN5WHXYYJFH6AB0UT","DP_2")</f>
        <v xml:space="preserve">    Derechos a Recibir Efectivo o Equivalentes</v>
      </c>
      <c r="B5" s="4" t="str">
        <f>[1]!BexGetCellData("003N8D85VN5WHY95OZ9S05CNN","003N8D85VN5WHXYYJFH6AB0UT","DP_2")</f>
        <v>#NV</v>
      </c>
      <c r="C5" s="4" t="str">
        <f>[1]!BexGetCellData("003N8D85VN5Y88OYUKVCK6RBE","003N8D85VN5WHXYYJFH6AB0UT","DP_2")</f>
        <v>#NV</v>
      </c>
    </row>
    <row r="6" spans="1:3" x14ac:dyDescent="0.2">
      <c r="A6" s="8" t="str">
        <f>[1]!BexGetCellData("","003N8D85VN5WHXYYK9UP6GOPK","DP_2")</f>
        <v xml:space="preserve">    Derechos a Recibir Bienes o Servicios</v>
      </c>
      <c r="B6" s="4" t="str">
        <f>[1]!BexGetCellData("003N8D85VN5WHY95OZ9S05CNN","003N8D85VN5WHXYYK9UP6GOPK","DP_2")</f>
        <v>#NV</v>
      </c>
      <c r="C6" s="4" t="str">
        <f>[1]!BexGetCellData("003N8D85VN5Y88OYUKVCK6RBE","003N8D85VN5WHXYYK9UP6GOPK","DP_2")</f>
        <v>#NV</v>
      </c>
    </row>
    <row r="7" spans="1:3" x14ac:dyDescent="0.2">
      <c r="A7" s="8" t="str">
        <f>[1]!BexGetCellData("","003N8D85VN5WHXYYKUQD6W1SO","DP_2")</f>
        <v xml:space="preserve">    Inventarios</v>
      </c>
      <c r="B7" s="5" t="str">
        <f>[1]!BexGetCellData("003N8D85VN5WHY95OZ9S05CNN","003N8D85VN5WHXYYKUQD6W1SO","DP_2")</f>
        <v>#NV</v>
      </c>
      <c r="C7" s="6" t="str">
        <f>[1]!BexGetCellData("003N8D85VN5Y88OYUKVCK6RBE","003N8D85VN5WHXYYKUQD6W1SO","DP_2")</f>
        <v>#NV</v>
      </c>
    </row>
    <row r="8" spans="1:3" x14ac:dyDescent="0.2">
      <c r="A8" s="8" t="str">
        <f>[1]!BexGetCellData("","003N8D85VN5WHXYYLGK325FDM","DP_2")</f>
        <v xml:space="preserve">    Almacenes</v>
      </c>
      <c r="B8" s="4" t="str">
        <f>[1]!BexGetCellData("003N8D85VN5WHY95OZ9S05CNN","003N8D85VN5WHXYYLGK325FDM","DP_2")</f>
        <v>#NV</v>
      </c>
      <c r="C8" s="4" t="str">
        <f>[1]!BexGetCellData("003N8D85VN5Y88OYUKVCK6RBE","003N8D85VN5WHXYYLGK325FDM","DP_2")</f>
        <v>#NV</v>
      </c>
    </row>
    <row r="9" spans="1:3" x14ac:dyDescent="0.2">
      <c r="A9" s="8" t="str">
        <f>[1]!BexGetCellData("","003N8D85VN5WHXYYM00MY6RKQ","DP_2")</f>
        <v xml:space="preserve">    Estimación por Pérdida o Deterioro de Activos Circulante</v>
      </c>
      <c r="B9" s="5" t="str">
        <f>[1]!BexGetCellData("003N8D85VN5WHY95OZ9S05CNN","003N8D85VN5WHXYYM00MY6RKQ","DP_2")</f>
        <v>#NV</v>
      </c>
      <c r="C9" s="6" t="str">
        <f>[1]!BexGetCellData("003N8D85VN5Y88OYUKVCK6RBE","003N8D85VN5WHXYYM00MY6RKQ","DP_2")</f>
        <v>#NV</v>
      </c>
    </row>
    <row r="10" spans="1:3" x14ac:dyDescent="0.2">
      <c r="A10" s="8" t="str">
        <f>[1]!BexGetCellData("","003N8D85VN5WHXYYMNG18MZVE","DP_2")</f>
        <v xml:space="preserve">    Otros Activos Circulantes</v>
      </c>
      <c r="B10" s="5" t="str">
        <f>[1]!BexGetCellData("003N8D85VN5WHY95OZ9S05CNN","003N8D85VN5WHXYYMNG18MZVE","DP_2")</f>
        <v>#NV</v>
      </c>
      <c r="C10" s="4" t="str">
        <f>[1]!BexGetCellData("003N8D85VN5Y88OYUKVCK6RBE","003N8D85VN5WHXYYMNG18MZVE","DP_2")</f>
        <v>#NV</v>
      </c>
    </row>
    <row r="11" spans="1:3" x14ac:dyDescent="0.2">
      <c r="A11" s="8" t="str">
        <f>[1]!BexGetCellData("","003N8D85VN5WHY982ZBRCCOPL","DP_2")</f>
        <v xml:space="preserve">  Total de Activos Circulantes</v>
      </c>
      <c r="B11" s="4" t="str">
        <f>[1]!BexGetCellData("003N8D85VN5WHY95OZ9S05CNN","003N8D85VN5WHY982ZBRCCOPL","DP_2")</f>
        <v>#NV</v>
      </c>
      <c r="C11" s="4" t="str">
        <f>[1]!BexGetCellData("003N8D85VN5Y88OYUKVCK6RBE","003N8D85VN5WHY982ZBRCCOPL","DP_2")</f>
        <v>#NV</v>
      </c>
    </row>
    <row r="12" spans="1:3" x14ac:dyDescent="0.2">
      <c r="A12" s="8" t="str">
        <f>[1]!BexGetCellData("","003N8D85VN5WHY8XRC4EJO2A6","DP_2")</f>
        <v xml:space="preserve">  Activo No Circulante</v>
      </c>
      <c r="B12" s="6" t="str">
        <f>[1]!BexGetCellData("003N8D85VN5WHY95OZ9S05CNN","003N8D85VN5WHY8XRC4EJO2A6","DP_2")</f>
        <v>#NV</v>
      </c>
      <c r="C12" s="6" t="str">
        <f>[1]!BexGetCellData("003N8D85VN5Y88OYUKVCK6RBE","003N8D85VN5WHY8XRC4EJO2A6","DP_2")</f>
        <v>#NV</v>
      </c>
    </row>
    <row r="13" spans="1:3" x14ac:dyDescent="0.2">
      <c r="A13" s="8" t="str">
        <f>[1]!BexGetCellData("","003N8D85VN5WHY8XSMJG84OEO","DP_2")</f>
        <v xml:space="preserve">    Inversiones Financieras a Largo Plazo</v>
      </c>
      <c r="B13" s="4" t="str">
        <f>[1]!BexGetCellData("003N8D85VN5WHY95OZ9S05CNN","003N8D85VN5WHY8XSMJG84OEO","DP_2")</f>
        <v>#NV</v>
      </c>
      <c r="C13" s="4" t="str">
        <f>[1]!BexGetCellData("003N8D85VN5Y88OYUKVCK6RBE","003N8D85VN5WHY8XSMJG84OEO","DP_2")</f>
        <v>#NV</v>
      </c>
    </row>
    <row r="14" spans="1:3" x14ac:dyDescent="0.2">
      <c r="A14" s="8" t="str">
        <f>[1]!BexGetCellData("","003N8D85VN5WHY8XTPY9O3YC0","DP_2")</f>
        <v xml:space="preserve">    Derechos a Recibir Efectivo o Equivalentes a Largo Plazo</v>
      </c>
      <c r="B14" s="4" t="str">
        <f>[1]!BexGetCellData("003N8D85VN5WHY95OZ9S05CNN","003N8D85VN5WHY8XTPY9O3YC0","DP_2")</f>
        <v>#NV</v>
      </c>
      <c r="C14" s="4" t="str">
        <f>[1]!BexGetCellData("003N8D85VN5Y88OYUKVCK6RBE","003N8D85VN5WHY8XTPY9O3YC0","DP_2")</f>
        <v>#NV</v>
      </c>
    </row>
    <row r="15" spans="1:3" x14ac:dyDescent="0.2">
      <c r="A15" s="8" t="str">
        <f>[1]!BexGetCellData("","003N8D85VN5WHY8XUMAM086U3","DP_2")</f>
        <v xml:space="preserve">    Bienes Inmuebles, Infraestructura y Construcciones en Pr</v>
      </c>
      <c r="B15" s="4" t="str">
        <f>[1]!BexGetCellData("003N8D85VN5WHY95OZ9S05CNN","003N8D85VN5WHY8XUMAM086U3","DP_2")</f>
        <v>#NV</v>
      </c>
      <c r="C15" s="4" t="str">
        <f>[1]!BexGetCellData("003N8D85VN5Y88OYUKVCK6RBE","003N8D85VN5WHY8XUMAM086U3","DP_2")</f>
        <v>#NV</v>
      </c>
    </row>
    <row r="16" spans="1:3" x14ac:dyDescent="0.2">
      <c r="A16" s="8" t="str">
        <f>[1]!BexGetCellData("","003N8D85VN5WHY8XXSRX4Y00S","DP_2")</f>
        <v xml:space="preserve">    Bienes Muebles</v>
      </c>
      <c r="B16" s="4" t="str">
        <f>[1]!BexGetCellData("003N8D85VN5WHY95OZ9S05CNN","003N8D85VN5WHY8XXSRX4Y00S","DP_2")</f>
        <v>#NV</v>
      </c>
      <c r="C16" s="4" t="str">
        <f>[1]!BexGetCellData("003N8D85VN5Y88OYUKVCK6RBE","003N8D85VN5WHY8XXSRX4Y00S","DP_2")</f>
        <v>#NV</v>
      </c>
    </row>
    <row r="17" spans="1:3" x14ac:dyDescent="0.2">
      <c r="A17" s="8" t="str">
        <f>[1]!BexGetCellData("","003N8D85VN5WHY8XYL34N049R","DP_2")</f>
        <v xml:space="preserve">    Activos Intangibles</v>
      </c>
      <c r="B17" s="4" t="str">
        <f>[1]!BexGetCellData("003N8D85VN5WHY95OZ9S05CNN","003N8D85VN5WHY8XYL34N049R","DP_2")</f>
        <v>#NV</v>
      </c>
      <c r="C17" s="4" t="str">
        <f>[1]!BexGetCellData("003N8D85VN5Y88OYUKVCK6RBE","003N8D85VN5WHY8XYL34N049R","DP_2")</f>
        <v>#NV</v>
      </c>
    </row>
    <row r="18" spans="1:3" x14ac:dyDescent="0.2">
      <c r="A18" s="8" t="str">
        <f>[1]!BexGetCellData("","003N8D85VN5WHY8YD4DQ8QRBA","DP_2")</f>
        <v xml:space="preserve">    Depreciación, Deterioro y Amortización Acumulada de Bien</v>
      </c>
      <c r="B18" s="4" t="str">
        <f>[1]!BexGetCellData("003N8D85VN5WHY95OZ9S05CNN","003N8D85VN5WHY8YD4DQ8QRBA","DP_2")</f>
        <v>#NV</v>
      </c>
      <c r="C18" s="4" t="str">
        <f>[1]!BexGetCellData("003N8D85VN5Y88OYUKVCK6RBE","003N8D85VN5WHY8YD4DQ8QRBA","DP_2")</f>
        <v>#NV</v>
      </c>
    </row>
    <row r="19" spans="1:3" x14ac:dyDescent="0.2">
      <c r="A19" s="8" t="str">
        <f>[1]!BexGetCellData("","003N8D85VN5WHY8YD4DQ8QXMU","DP_2")</f>
        <v xml:space="preserve">    Activos Diferidos</v>
      </c>
      <c r="B19" s="4" t="str">
        <f>[1]!BexGetCellData("003N8D85VN5WHY95OZ9S05CNN","003N8D85VN5WHY8YD4DQ8QXMU","DP_2")</f>
        <v>#NV</v>
      </c>
      <c r="C19" s="4" t="str">
        <f>[1]!BexGetCellData("003N8D85VN5Y88OYUKVCK6RBE","003N8D85VN5WHY8YD4DQ8QXMU","DP_2")</f>
        <v>#NV</v>
      </c>
    </row>
    <row r="20" spans="1:3" x14ac:dyDescent="0.2">
      <c r="A20" s="8" t="str">
        <f>[1]!BexGetCellData("","003N8D85VN5WHY8YDWUARZIRR","DP_2")</f>
        <v xml:space="preserve">    Estimación por Pérdida o Deterioro de Activos no Circula</v>
      </c>
      <c r="B20" s="5" t="str">
        <f>[1]!BexGetCellData("003N8D85VN5WHY95OZ9S05CNN","003N8D85VN5WHY8YDWUARZIRR","DP_2")</f>
        <v>#NV</v>
      </c>
      <c r="C20" s="6" t="str">
        <f>[1]!BexGetCellData("003N8D85VN5Y88OYUKVCK6RBE","003N8D85VN5WHY8YDWUARZIRR","DP_2")</f>
        <v>#NV</v>
      </c>
    </row>
    <row r="21" spans="1:3" x14ac:dyDescent="0.2">
      <c r="A21" s="8" t="str">
        <f>[1]!BexGetCellData("","003N8D85VN5WHY8YEO01MMKSN","DP_2")</f>
        <v xml:space="preserve">    Otros Activos no Circulantes</v>
      </c>
      <c r="B21" s="5" t="str">
        <f>[1]!BexGetCellData("003N8D85VN5WHY95OZ9S05CNN","003N8D85VN5WHY8YEO01MMKSN","DP_2")</f>
        <v>#NV</v>
      </c>
      <c r="C21" s="6" t="str">
        <f>[1]!BexGetCellData("003N8D85VN5Y88OYUKVCK6RBE","003N8D85VN5WHY8YEO01MMKSN","DP_2")</f>
        <v>#NV</v>
      </c>
    </row>
    <row r="22" spans="1:3" x14ac:dyDescent="0.2">
      <c r="A22" s="8" t="str">
        <f>[1]!BexGetCellData("","003N8D85VN5WHY984PA514PP8","DP_2")</f>
        <v xml:space="preserve">  Total de Activos No Circulantes</v>
      </c>
      <c r="B22" s="4" t="str">
        <f>[1]!BexGetCellData("003N8D85VN5WHY95OZ9S05CNN","003N8D85VN5WHY984PA514PP8","DP_2")</f>
        <v>#NV</v>
      </c>
      <c r="C22" s="4" t="str">
        <f>[1]!BexGetCellData("003N8D85VN5Y88OYUKVCK6RBE","003N8D85VN5WHY984PA514PP8","DP_2")</f>
        <v>#NV</v>
      </c>
    </row>
    <row r="23" spans="1:3" x14ac:dyDescent="0.2">
      <c r="A23" s="8" t="str">
        <f>[1]!BexGetCellData("","003N8D85VN5WHY985LPIE2C65","DP_2")</f>
        <v>Total de Activos</v>
      </c>
      <c r="B23" s="4" t="str">
        <f>[1]!BexGetCellData("003N8D85VN5WHY95OZ9S05CNN","003N8D85VN5WHY985LPIE2C65","DP_2")</f>
        <v>#NV</v>
      </c>
      <c r="C23" s="4" t="str">
        <f>[1]!BexGetCellData("003N8D85VN5Y88OYUKVCK6RBE","003N8D85VN5WHY985LPIE2C65","DP_2")</f>
        <v>#NV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7"/>
      <c r="B1" s="8" t="str">
        <f>[1]!BexGetCellData("003N8D85VN5Y88UOCOONXLKGG","","DP_3")</f>
        <v>'2021</v>
      </c>
      <c r="C1" s="8" t="str">
        <f>[1]!BexGetCellData("003N8D85VN5Y88UOCOONXLQS0","","DP_3")</f>
        <v>'2020</v>
      </c>
    </row>
    <row r="2" spans="1:3" x14ac:dyDescent="0.2">
      <c r="A2" s="8" t="str">
        <f>[1]!BexGetCellData("","003N8D85VN5Y88UOCOONX9SY8","DP_3")</f>
        <v>Pasivo</v>
      </c>
      <c r="B2" s="6" t="str">
        <f>[1]!BexGetCellData("003N8D85VN5Y88UOCOONXLKGG","003N8D85VN5Y88UOCOONX9SY8","DP_3")</f>
        <v>#NV</v>
      </c>
      <c r="C2" s="6" t="str">
        <f>[1]!BexGetCellData("003N8D85VN5Y88UOCOONXLQS0","003N8D85VN5Y88UOCOONX9SY8","DP_3")</f>
        <v>#NV</v>
      </c>
    </row>
    <row r="3" spans="1:3" x14ac:dyDescent="0.2">
      <c r="A3" s="8" t="str">
        <f>[1]!BexGetCellData("","003N8D85VN5Y88UOCOONXABWW","DP_3")</f>
        <v xml:space="preserve">  Pasivo Circulante</v>
      </c>
      <c r="B3" s="6" t="str">
        <f>[1]!BexGetCellData("003N8D85VN5Y88UOCOONXLKGG","003N8D85VN5Y88UOCOONXABWW","DP_3")</f>
        <v>#NV</v>
      </c>
      <c r="C3" s="6" t="str">
        <f>[1]!BexGetCellData("003N8D85VN5Y88UOCOONXLQS0","003N8D85VN5Y88UOCOONXABWW","DP_3")</f>
        <v>#NV</v>
      </c>
    </row>
    <row r="4" spans="1:3" x14ac:dyDescent="0.2">
      <c r="A4" s="8" t="str">
        <f>[1]!BexGetCellData("","003N8D85VN5Y88UOCOONXAUVK","DP_3")</f>
        <v xml:space="preserve">    Cuentas por Pagar a Corto Plazo</v>
      </c>
      <c r="B4" s="10" t="str">
        <f>[1]!BexGetCellData("003N8D85VN5Y88UOCOONXLKGG","003N8D85VN5Y88UOCOONXAUVK","DP_3")</f>
        <v>#NV</v>
      </c>
      <c r="C4" s="4" t="str">
        <f>[1]!BexGetCellData("003N8D85VN5Y88UOCOONXLQS0","003N8D85VN5Y88UOCOONXAUVK","DP_3")</f>
        <v>#NV</v>
      </c>
    </row>
    <row r="5" spans="1:3" x14ac:dyDescent="0.2">
      <c r="A5" s="8" t="str">
        <f>[1]!BexGetCellData("","003N8D85VN5Y88UOCOONXBDU8","DP_3")</f>
        <v xml:space="preserve">    Documentos por Pagar a Corto Plazo</v>
      </c>
      <c r="B5" s="10" t="str">
        <f>[1]!BexGetCellData("003N8D85VN5Y88UOCOONXLKGG","003N8D85VN5Y88UOCOONXBDU8","DP_3")</f>
        <v>#NV</v>
      </c>
      <c r="C5" s="4" t="str">
        <f>[1]!BexGetCellData("003N8D85VN5Y88UOCOONXLQS0","003N8D85VN5Y88UOCOONXBDU8","DP_3")</f>
        <v>#NV</v>
      </c>
    </row>
    <row r="6" spans="1:3" x14ac:dyDescent="0.2">
      <c r="A6" s="8" t="str">
        <f>[1]!BexGetCellData("","003N8D85VN5Y88UOCOONXBWSW","DP_3")</f>
        <v xml:space="preserve">    Porción a Corto Plazo de la Deuda Pública</v>
      </c>
      <c r="B6" s="10" t="str">
        <f>[1]!BexGetCellData("003N8D85VN5Y88UOCOONXLKGG","003N8D85VN5Y88UOCOONXBWSW","DP_3")</f>
        <v>#NV</v>
      </c>
      <c r="C6" s="4" t="str">
        <f>[1]!BexGetCellData("003N8D85VN5Y88UOCOONXLQS0","003N8D85VN5Y88UOCOONXBWSW","DP_3")</f>
        <v>#NV</v>
      </c>
    </row>
    <row r="7" spans="1:3" x14ac:dyDescent="0.2">
      <c r="A7" s="8" t="str">
        <f>[1]!BexGetCellData("","003N8D85VN5Y88UOCOONXCFRK","DP_3")</f>
        <v xml:space="preserve">    Títulos y Valores a Corto Plazo</v>
      </c>
      <c r="B7" s="11" t="str">
        <f>[1]!BexGetCellData("003N8D85VN5Y88UOCOONXLKGG","003N8D85VN5Y88UOCOONXCFRK","DP_3")</f>
        <v>#NV</v>
      </c>
      <c r="C7" s="6" t="str">
        <f>[1]!BexGetCellData("003N8D85VN5Y88UOCOONXLQS0","003N8D85VN5Y88UOCOONXCFRK","DP_3")</f>
        <v>#NV</v>
      </c>
    </row>
    <row r="8" spans="1:3" x14ac:dyDescent="0.2">
      <c r="A8" s="8" t="str">
        <f>[1]!BexGetCellData("","003N8D85VN5Y88UOCOONXCYQ8","DP_3")</f>
        <v xml:space="preserve">    Pasivos Diferidos a Corto Plazo</v>
      </c>
      <c r="B8" s="11" t="str">
        <f>[1]!BexGetCellData("003N8D85VN5Y88UOCOONXLKGG","003N8D85VN5Y88UOCOONXCYQ8","DP_3")</f>
        <v>#NV</v>
      </c>
      <c r="C8" s="6" t="str">
        <f>[1]!BexGetCellData("003N8D85VN5Y88UOCOONXLQS0","003N8D85VN5Y88UOCOONXCYQ8","DP_3")</f>
        <v>#NV</v>
      </c>
    </row>
    <row r="9" spans="1:3" x14ac:dyDescent="0.2">
      <c r="A9" s="8" t="str">
        <f>[1]!BexGetCellData("","003N8D85VN5Y88UOCOONXDHOW","DP_3")</f>
        <v xml:space="preserve">    Fondos y Bienes de Terceros en Garantía</v>
      </c>
      <c r="B9" s="10" t="str">
        <f>[1]!BexGetCellData("003N8D85VN5Y88UOCOONXLKGG","003N8D85VN5Y88UOCOONXDHOW","DP_3")</f>
        <v>#NV</v>
      </c>
      <c r="C9" s="4" t="str">
        <f>[1]!BexGetCellData("003N8D85VN5Y88UOCOONXLQS0","003N8D85VN5Y88UOCOONXDHOW","DP_3")</f>
        <v>#NV</v>
      </c>
    </row>
    <row r="10" spans="1:3" x14ac:dyDescent="0.2">
      <c r="A10" s="8" t="str">
        <f>[1]!BexGetCellData("","003N8D85VN5Y88UOCOONXE0NK","DP_3")</f>
        <v xml:space="preserve">    Provisiones a Corto Plazo</v>
      </c>
      <c r="B10" s="11" t="str">
        <f>[1]!BexGetCellData("003N8D85VN5Y88UOCOONXLKGG","003N8D85VN5Y88UOCOONXE0NK","DP_3")</f>
        <v>#NV</v>
      </c>
      <c r="C10" s="6" t="str">
        <f>[1]!BexGetCellData("003N8D85VN5Y88UOCOONXLQS0","003N8D85VN5Y88UOCOONXE0NK","DP_3")</f>
        <v>#NV</v>
      </c>
    </row>
    <row r="11" spans="1:3" x14ac:dyDescent="0.2">
      <c r="A11" s="8" t="str">
        <f>[1]!BexGetCellData("","003N8D85VN5Y88UP9X1R0PM45","DP_3")</f>
        <v xml:space="preserve">    Otros Pasivos a Corto Plazo</v>
      </c>
      <c r="B11" s="10" t="str">
        <f>[1]!BexGetCellData("003N8D85VN5Y88UOCOONXLKGG","003N8D85VN5Y88UP9X1R0PM45","DP_3")</f>
        <v>#NV</v>
      </c>
      <c r="C11" s="4" t="str">
        <f>[1]!BexGetCellData("003N8D85VN5Y88UOCOONXLQS0","003N8D85VN5Y88UP9X1R0PM45","DP_3")</f>
        <v>#NV</v>
      </c>
    </row>
    <row r="12" spans="1:3" x14ac:dyDescent="0.2">
      <c r="A12" s="8" t="str">
        <f>[1]!BexGetCellData("","003N8D85VN5Y88UOCOONXEJM8","DP_3")</f>
        <v xml:space="preserve">  Total de Pasivos Circulantes</v>
      </c>
      <c r="B12" s="10" t="str">
        <f>[1]!BexGetCellData("003N8D85VN5Y88UOCOONXLKGG","003N8D85VN5Y88UOCOONXEJM8","DP_3")</f>
        <v>#NV</v>
      </c>
      <c r="C12" s="4" t="str">
        <f>[1]!BexGetCellData("003N8D85VN5Y88UOCOONXLQS0","003N8D85VN5Y88UOCOONXEJM8","DP_3")</f>
        <v>#NV</v>
      </c>
    </row>
    <row r="13" spans="1:3" x14ac:dyDescent="0.2">
      <c r="A13" s="8" t="str">
        <f>[1]!BexGetCellData("","003N8D85VN5Y88UOCOONXF2KW","DP_3")</f>
        <v xml:space="preserve">  Pasivo No Circulante</v>
      </c>
      <c r="B13" s="6" t="str">
        <f>[1]!BexGetCellData("003N8D85VN5Y88UOCOONXLKGG","003N8D85VN5Y88UOCOONXF2KW","DP_3")</f>
        <v>#NV</v>
      </c>
      <c r="C13" s="6" t="str">
        <f>[1]!BexGetCellData("003N8D85VN5Y88UOCOONXLQS0","003N8D85VN5Y88UOCOONXF2KW","DP_3")</f>
        <v>#NV</v>
      </c>
    </row>
    <row r="14" spans="1:3" x14ac:dyDescent="0.2">
      <c r="A14" s="8" t="str">
        <f>[1]!BexGetCellData("","003N8D85VN5Y88UOCOONXFLJK","DP_3")</f>
        <v xml:space="preserve">    Cuentas por Pagar a Largo Plazo</v>
      </c>
      <c r="B14" s="11" t="str">
        <f>[1]!BexGetCellData("003N8D85VN5Y88UOCOONXLKGG","003N8D85VN5Y88UOCOONXFLJK","DP_3")</f>
        <v>#NV</v>
      </c>
      <c r="C14" s="5" t="str">
        <f>[1]!BexGetCellData("003N8D85VN5Y88UOCOONXLQS0","003N8D85VN5Y88UOCOONXFLJK","DP_3")</f>
        <v>#NV</v>
      </c>
    </row>
    <row r="15" spans="1:3" x14ac:dyDescent="0.2">
      <c r="A15" s="8" t="str">
        <f>[1]!BexGetCellData("","003N8D85VN5Y88UOCOONXG4I8","DP_3")</f>
        <v xml:space="preserve">    Documentos por Pagar a Largo Plazo</v>
      </c>
      <c r="B15" s="11" t="str">
        <f>[1]!BexGetCellData("003N8D85VN5Y88UOCOONXLKGG","003N8D85VN5Y88UOCOONXG4I8","DP_3")</f>
        <v>#NV</v>
      </c>
      <c r="C15" s="6" t="str">
        <f>[1]!BexGetCellData("003N8D85VN5Y88UOCOONXLQS0","003N8D85VN5Y88UOCOONXG4I8","DP_3")</f>
        <v>#NV</v>
      </c>
    </row>
    <row r="16" spans="1:3" x14ac:dyDescent="0.2">
      <c r="A16" s="8" t="str">
        <f>[1]!BexGetCellData("","003N8D85VN5Y88UOCOONXGNGW","DP_3")</f>
        <v xml:space="preserve">    Deuda Pública a Largo Plazo</v>
      </c>
      <c r="B16" s="10" t="str">
        <f>[1]!BexGetCellData("003N8D85VN5Y88UOCOONXLKGG","003N8D85VN5Y88UOCOONXGNGW","DP_3")</f>
        <v>#NV</v>
      </c>
      <c r="C16" s="4" t="str">
        <f>[1]!BexGetCellData("003N8D85VN5Y88UOCOONXLQS0","003N8D85VN5Y88UOCOONXGNGW","DP_3")</f>
        <v>#NV</v>
      </c>
    </row>
    <row r="17" spans="1:3" x14ac:dyDescent="0.2">
      <c r="A17" s="8" t="str">
        <f>[1]!BexGetCellData("","003N8D85VN5Y88UOCOONXH6FK","DP_3")</f>
        <v xml:space="preserve">    Pasivos Diferidos a Largo Plazo</v>
      </c>
      <c r="B17" s="11" t="str">
        <f>[1]!BexGetCellData("003N8D85VN5Y88UOCOONXLKGG","003N8D85VN5Y88UOCOONXH6FK","DP_3")</f>
        <v>#NV</v>
      </c>
      <c r="C17" s="6" t="str">
        <f>[1]!BexGetCellData("003N8D85VN5Y88UOCOONXLQS0","003N8D85VN5Y88UOCOONXH6FK","DP_3")</f>
        <v>#NV</v>
      </c>
    </row>
    <row r="18" spans="1:3" x14ac:dyDescent="0.2">
      <c r="A18" s="8" t="str">
        <f>[1]!BexGetCellData("","003N8D85VN5Y88UOCOONXHPE8","DP_3")</f>
        <v xml:space="preserve">    Fondos y Bienes de Terceros en Garantía</v>
      </c>
      <c r="B18" s="11" t="str">
        <f>[1]!BexGetCellData("003N8D85VN5Y88UOCOONXLKGG","003N8D85VN5Y88UOCOONXHPE8","DP_3")</f>
        <v>#NV</v>
      </c>
      <c r="C18" s="6" t="str">
        <f>[1]!BexGetCellData("003N8D85VN5Y88UOCOONXLQS0","003N8D85VN5Y88UOCOONXHPE8","DP_3")</f>
        <v>#NV</v>
      </c>
    </row>
    <row r="19" spans="1:3" x14ac:dyDescent="0.2">
      <c r="A19" s="8" t="str">
        <f>[1]!BexGetCellData("","003N8D85VN5Y88UOCOONXJT8W","DP_3")</f>
        <v xml:space="preserve">    Provisiones a Largo Plazo</v>
      </c>
      <c r="B19" s="11" t="str">
        <f>[1]!BexGetCellData("003N8D85VN5Y88UOCOONXLKGG","003N8D85VN5Y88UOCOONXJT8W","DP_3")</f>
        <v>#NV</v>
      </c>
      <c r="C19" s="6" t="str">
        <f>[1]!BexGetCellData("003N8D85VN5Y88UOCOONXLQS0","003N8D85VN5Y88UOCOONXJT8W","DP_3")</f>
        <v>#NV</v>
      </c>
    </row>
    <row r="20" spans="1:3" x14ac:dyDescent="0.2">
      <c r="A20" s="8" t="str">
        <f>[1]!BexGetCellData("","003N8D85VN5Y88UOCOONXKC7K","DP_3")</f>
        <v xml:space="preserve">  Total de Pasivos No Circulantes</v>
      </c>
      <c r="B20" s="10" t="str">
        <f>[1]!BexGetCellData("003N8D85VN5Y88UOCOONXLKGG","003N8D85VN5Y88UOCOONXKC7K","DP_3")</f>
        <v>#NV</v>
      </c>
      <c r="C20" s="4" t="str">
        <f>[1]!BexGetCellData("003N8D85VN5Y88UOCOONXLQS0","003N8D85VN5Y88UOCOONXKC7K","DP_3")</f>
        <v>#NV</v>
      </c>
    </row>
    <row r="21" spans="1:3" x14ac:dyDescent="0.2">
      <c r="A21" s="8" t="str">
        <f>[1]!BexGetCellData("","003N8D85VN5Y88UOCOONXKV68","DP_3")</f>
        <v>Total de Pasivos</v>
      </c>
      <c r="B21" s="10" t="str">
        <f>[1]!BexGetCellData("003N8D85VN5Y88UOCOONXLKGG","003N8D85VN5Y88UOCOONXKV68","DP_3")</f>
        <v>#NV</v>
      </c>
      <c r="C21" s="4" t="str">
        <f>[1]!BexGetCellData("003N8D85VN5Y88UOCOONXLQS0","003N8D85VN5Y88UOCOONXKV68","DP_3")</f>
        <v>#NV</v>
      </c>
    </row>
    <row r="22" spans="1:3" x14ac:dyDescent="0.2">
      <c r="A22" s="8" t="str">
        <f>[1]!BexGetCellData("","003N8D85VN5Y8HKZ7PKW3YTFW","DP_3")</f>
        <v>Hacienda Pública/Patrimonio</v>
      </c>
      <c r="B22" s="6" t="str">
        <f>[1]!BexGetCellData("003N8D85VN5Y88UOCOONXLKGG","003N8D85VN5Y8HKZ7PKW3YTFW","DP_3")</f>
        <v>#NV</v>
      </c>
      <c r="C22" s="6" t="str">
        <f>[1]!BexGetCellData("003N8D85VN5Y88UOCOONXLQS0","003N8D85VN5Y8HKZ7PKW3YTFW","DP_3")</f>
        <v>#NV</v>
      </c>
    </row>
    <row r="23" spans="1:3" x14ac:dyDescent="0.2">
      <c r="A23" s="8" t="str">
        <f>[1]!BexGetCellData("","003N8D85VN5Y8HKZ876XSEN4C","DP_3")</f>
        <v xml:space="preserve">  Hacienda Pública/Patrimonio Contribuido</v>
      </c>
      <c r="B23" s="10" t="str">
        <f>[1]!BexGetCellData("003N8D85VN5Y88UOCOONXLKGG","003N8D85VN5Y8HKZ876XSEN4C","DP_3")</f>
        <v>#NV</v>
      </c>
      <c r="C23" s="4" t="str">
        <f>[1]!BexGetCellData("003N8D85VN5Y88UOCOONXLQS0","003N8D85VN5Y8HKZ876XSEN4C","DP_3")</f>
        <v>#NV</v>
      </c>
    </row>
    <row r="24" spans="1:3" x14ac:dyDescent="0.2">
      <c r="A24" s="8" t="str">
        <f>[1]!BexGetCellData("","003N8D85VN5Y8HKZ9377ZCGB0","DP_3")</f>
        <v xml:space="preserve">    Aportaciones</v>
      </c>
      <c r="B24" s="10" t="str">
        <f>[1]!BexGetCellData("003N8D85VN5Y88UOCOONXLKGG","003N8D85VN5Y8HKZ9377ZCGB0","DP_3")</f>
        <v>#NV</v>
      </c>
      <c r="C24" s="4" t="str">
        <f>[1]!BexGetCellData("003N8D85VN5Y88UOCOONXLQS0","003N8D85VN5Y8HKZ9377ZCGB0","DP_3")</f>
        <v>#NV</v>
      </c>
    </row>
    <row r="25" spans="1:3" x14ac:dyDescent="0.2">
      <c r="A25" s="8" t="str">
        <f>[1]!BexGetCellData("","003N8D85VN5Y8HKZ9O9BNKOLS","DP_3")</f>
        <v xml:space="preserve">    Donaciones de Capital</v>
      </c>
      <c r="B25" s="11" t="str">
        <f>[1]!BexGetCellData("003N8D85VN5Y88UOCOONXLKGG","003N8D85VN5Y8HKZ9O9BNKOLS","DP_3")</f>
        <v>#NV</v>
      </c>
      <c r="C25" s="6" t="str">
        <f>[1]!BexGetCellData("003N8D85VN5Y88UOCOONXLQS0","003N8D85VN5Y8HKZ9O9BNKOLS","DP_3")</f>
        <v>#NV</v>
      </c>
    </row>
    <row r="26" spans="1:3" x14ac:dyDescent="0.2">
      <c r="A26" s="8" t="str">
        <f>[1]!BexGetCellData("","003N8D85VN5Y8HKZACCYYI3KG","DP_3")</f>
        <v xml:space="preserve">    Actualización de la Hacienda Pública/Pa</v>
      </c>
      <c r="B26" s="10" t="str">
        <f>[1]!BexGetCellData("003N8D85VN5Y88UOCOONXLKGG","003N8D85VN5Y8HKZACCYYI3KG","DP_3")</f>
        <v>#NV</v>
      </c>
      <c r="C26" s="4" t="str">
        <f>[1]!BexGetCellData("003N8D85VN5Y88UOCOONXLQS0","003N8D85VN5Y8HKZACCYYI3KG","DP_3")</f>
        <v>#NV</v>
      </c>
    </row>
    <row r="27" spans="1:3" x14ac:dyDescent="0.2">
      <c r="A27" s="8" t="str">
        <f>[1]!BexGetCellData("","003N8D85VN5Y8HKZAZU4PQ6J5","DP_3")</f>
        <v xml:space="preserve">  Hacienda Pública/Patrimonio Generado</v>
      </c>
      <c r="B27" s="10" t="str">
        <f>[1]!BexGetCellData("003N8D85VN5Y88UOCOONXLKGG","003N8D85VN5Y8HKZAZU4PQ6J5","DP_3")</f>
        <v>#NV</v>
      </c>
      <c r="C27" s="4" t="str">
        <f>[1]!BexGetCellData("003N8D85VN5Y88UOCOONXLQS0","003N8D85VN5Y8HKZAZU4PQ6J5","DP_3")</f>
        <v>#NV</v>
      </c>
    </row>
    <row r="28" spans="1:3" x14ac:dyDescent="0.2">
      <c r="A28" s="8" t="str">
        <f>[1]!BexGetCellData("","003N8D85VN5Y8HKZBM0RZLRBU","DP_3")</f>
        <v xml:space="preserve">    Resultados del Ejercicio (Ahorro/ Desahorro)</v>
      </c>
      <c r="B28" s="10" t="str">
        <f>[1]!BexGetCellData("003N8D85VN5Y88UOCOONXLKGG","003N8D85VN5Y8HKZBM0RZLRBU","DP_3")</f>
        <v>#NV</v>
      </c>
      <c r="C28" s="4" t="str">
        <f>[1]!BexGetCellData("003N8D85VN5Y88UOCOONXLQS0","003N8D85VN5Y8HKZBM0RZLRBU","DP_3")</f>
        <v>#NV</v>
      </c>
    </row>
    <row r="29" spans="1:3" x14ac:dyDescent="0.2">
      <c r="A29" s="8" t="str">
        <f>[1]!BexGetCellData("","003N8D85VN5Y8HKZCA2TBAFMI","DP_3")</f>
        <v xml:space="preserve">    Resultados de Ejercicios Anteriores</v>
      </c>
      <c r="B29" s="10" t="str">
        <f>[1]!BexGetCellData("003N8D85VN5Y88UOCOONXLKGG","003N8D85VN5Y8HKZCA2TBAFMI","DP_3")</f>
        <v>#NV</v>
      </c>
      <c r="C29" s="4" t="str">
        <f>[1]!BexGetCellData("003N8D85VN5Y88UOCOONXLQS0","003N8D85VN5Y8HKZCA2TBAFMI","DP_3")</f>
        <v>#NV</v>
      </c>
    </row>
    <row r="30" spans="1:3" x14ac:dyDescent="0.2">
      <c r="A30" s="8" t="str">
        <f>[1]!BexGetCellData("","003N8D85VN5Y8HKZE3X0X81WE","DP_3")</f>
        <v xml:space="preserve">    Revalúos</v>
      </c>
      <c r="B30" s="11" t="str">
        <f>[1]!BexGetCellData("003N8D85VN5Y88UOCOONXLKGG","003N8D85VN5Y8HKZE3X0X81WE","DP_3")</f>
        <v>#NV</v>
      </c>
      <c r="C30" s="6" t="str">
        <f>[1]!BexGetCellData("003N8D85VN5Y88UOCOONXLQS0","003N8D85VN5Y8HKZE3X0X81WE","DP_3")</f>
        <v>#NV</v>
      </c>
    </row>
    <row r="31" spans="1:3" x14ac:dyDescent="0.2">
      <c r="A31" s="8" t="str">
        <f>[1]!BexGetCellData("","003N8D85VN5Y8HKZF2DGVBXCY","DP_3")</f>
        <v xml:space="preserve">    Reservas</v>
      </c>
      <c r="B31" s="11" t="str">
        <f>[1]!BexGetCellData("003N8D85VN5Y88UOCOONXLKGG","003N8D85VN5Y8HKZF2DGVBXCY","DP_3")</f>
        <v>#NV</v>
      </c>
      <c r="C31" s="6" t="str">
        <f>[1]!BexGetCellData("003N8D85VN5Y88UOCOONXLQS0","003N8D85VN5Y8HKZF2DGVBXCY","DP_3")</f>
        <v>#NV</v>
      </c>
    </row>
    <row r="32" spans="1:3" x14ac:dyDescent="0.2">
      <c r="A32" s="8" t="str">
        <f>[1]!BexGetCellData("","003N8D85VN5Y8HKZFM8BOXL0I","DP_3")</f>
        <v xml:space="preserve">    Rectificaciones de Resultados de Ejercicios Anteriores</v>
      </c>
      <c r="B32" s="10" t="str">
        <f>[1]!BexGetCellData("003N8D85VN5Y88UOCOONXLKGG","003N8D85VN5Y8HKZFM8BOXL0I","DP_3")</f>
        <v>#NV</v>
      </c>
      <c r="C32" s="4" t="str">
        <f>[1]!BexGetCellData("003N8D85VN5Y88UOCOONXLQS0","003N8D85VN5Y8HKZFM8BOXL0I","DP_3")</f>
        <v>#NV</v>
      </c>
    </row>
    <row r="33" spans="1:3" x14ac:dyDescent="0.2">
      <c r="A33" s="8" t="str">
        <f>[1]!BexGetCellData("","003N8D85VN5Y8HKZGAVOBDSIU","DP_3")</f>
        <v xml:space="preserve">  Exceso o Insuficiencia en la Actualización de la Hac</v>
      </c>
      <c r="B33" s="11" t="str">
        <f>[1]!BexGetCellData("003N8D85VN5Y88UOCOONXLKGG","003N8D85VN5Y8HKZGAVOBDSIU","DP_3")</f>
        <v>#NV</v>
      </c>
      <c r="C33" s="6" t="str">
        <f>[1]!BexGetCellData("003N8D85VN5Y88UOCOONXLQS0","003N8D85VN5Y8HKZGAVOBDSIU","DP_3")</f>
        <v>#NV</v>
      </c>
    </row>
    <row r="34" spans="1:3" x14ac:dyDescent="0.2">
      <c r="A34" s="8" t="str">
        <f>[1]!BexGetCellData("","003N8D85VN5Y8HKZH8BV9KUJQ","DP_3")</f>
        <v xml:space="preserve">    Resultado por Tenencia de Activos no Monetarios</v>
      </c>
      <c r="B34" s="11" t="str">
        <f>[1]!BexGetCellData("003N8D85VN5Y88UOCOONXLKGG","003N8D85VN5Y8HKZH8BV9KUJQ","DP_3")</f>
        <v>#NV</v>
      </c>
      <c r="C34" s="6" t="str">
        <f>[1]!BexGetCellData("003N8D85VN5Y88UOCOONXLQS0","003N8D85VN5Y8HKZH8BV9KUJQ","DP_3")</f>
        <v>#NV</v>
      </c>
    </row>
    <row r="35" spans="1:3" x14ac:dyDescent="0.2">
      <c r="A35" s="8" t="str">
        <f>[1]!BexGetCellData("","003N8D85VN5Y8HKZKMXA4Z7HY","DP_3")</f>
        <v xml:space="preserve">    Resultado por Tenencia de Activos no Mo</v>
      </c>
      <c r="B35" s="11" t="str">
        <f>[1]!BexGetCellData("003N8D85VN5Y88UOCOONXLKGG","003N8D85VN5Y8HKZKMXA4Z7HY","DP_3")</f>
        <v>#NV</v>
      </c>
      <c r="C35" s="6" t="str">
        <f>[1]!BexGetCellData("003N8D85VN5Y88UOCOONXLQS0","003N8D85VN5Y8HKZKMXA4Z7HY","DP_3")</f>
        <v>#NV</v>
      </c>
    </row>
    <row r="36" spans="1:3" x14ac:dyDescent="0.2">
      <c r="A36" s="8" t="str">
        <f>[1]!BexGetCellData("","003N8D85VN5Y8HKZLONALDCC9","DP_3")</f>
        <v>Total Hacienda Pública/Patrimonio</v>
      </c>
      <c r="B36" s="10" t="str">
        <f>[1]!BexGetCellData("003N8D85VN5Y88UOCOONXLKGG","003N8D85VN5Y8HKZLONALDCC9","DP_3")</f>
        <v>#NV</v>
      </c>
      <c r="C36" s="4" t="str">
        <f>[1]!BexGetCellData("003N8D85VN5Y88UOCOONXLQS0","003N8D85VN5Y8HKZLONALDCC9","DP_3")</f>
        <v>#NV</v>
      </c>
    </row>
    <row r="37" spans="1:3" x14ac:dyDescent="0.2">
      <c r="A37" s="8" t="str">
        <f>[1]!BexGetCellData("","003N8D85VN5Y8HKZMBIWNVJQX","DP_3")</f>
        <v>Total del Pasivo y Hacienda Pública/Patrimonio</v>
      </c>
      <c r="B37" s="10" t="str">
        <f>[1]!BexGetCellData("003N8D85VN5Y88UOCOONXLKGG","003N8D85VN5Y8HKZMBIWNVJQX","DP_3")</f>
        <v>#NV</v>
      </c>
      <c r="C37" s="4" t="str">
        <f>[1]!BexGetCellData("003N8D85VN5Y88UOCOONXLQS0","003N8D85VN5Y8HKZMBIWNVJQX","DP_3")</f>
        <v>#NV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7 P F d v / 3 j Z 6 + + f P H m 9 M X T 3 1 8 7 + f 3 P X j z 7 8 u j B / s 7 O e G 9 8 D / / u f H r / 8 d 1 4 s 8 d v f v + n x 2 + O X 7 7 6 8 i f P n p 6 + I g R f v / r 9 X / / e n Q 9 f H H 9 x e v T 0 5 e 9 P I + F f a R g / 8 d X p 6 z e E + d k X 9 N e r 3 / v 3 / 7 2 f v / 7 9 + Y + z L 5 9 8 5 8 U X R z s 7 9 1 4 c P D 2 4 / 5 M v 7 v 8 + + z / 1 6 u F P v L j / 6 s 3 J T 3 z 5 6 e O 7 2 o J b v v m 9 3 6 R 3 j x 6 / / u q L 4 y f P T / H r 2 e v f / / W b V 1 + d v P n q 1 e n R 7 0 2 t / b 8 f H / / e Z 6 / x K f 9 8 / P L L 1 2 d v q K s d Q k x + f 3 z y 7 e O f f P 7 7 n w p Y + U P 7 4 D / w y 4 s v n 5 7 + / o I E f / 7 V F 1 / x 5 y + f n / 7 k q b Y g h F 4 f f U X D l d 8 Y 1 5 e v X r 8 Q b N + 8 e v P 7 P / / J 5 9 T z 4 7 v 2 j 8 f f f v X 7 / P 7 H J 2 / O f p L H 8 e 2 z U 4 G v 9 M a v R N X T N 1 8 y i N / / z e / z 8 u j 3 o t f 5 F / q b O t h E N G n w G E R + d X S M v / E L / X 3 6 / M 1 X Z 0 9 3 B a j 8 s c f 9 M 2 T 9 j d 7 V 3 + g t / c 1 7 0 f 4 l b / q E e H p 6 9 h Q U 5 g f 0 4 A 8 e n 3 x J n P T i 1 Z F 8 a v 7 C x 2 + O z 1 6 8 / v 1 / r 9 / n G a Y p + P v x 5 2 e v 3 7 w E 5 8 s v + P v 4 z Z t X Z 0 I n I d 3 v / / r 0 + e k J c z a m u f u Z a Y U e z 9 4 o W U F 4 n l T m A U v 8 Z 8 + P P 0 d v 7 g 8 z F + Y b / 0 + d H P O V 9 9 d j + v f N 7 6 + 8 R o L k / p J v X n e + M 3 + b b 3 U a 9 C + d g O P n p 8 f P C O n X L / 2 / T r 7 N 8 / j y y x P 8 l D n Z x B X a A r A / 3 z t K 8 e z Q / / f S P c a F P n v 8 5 t v f e a P d f 7 6 P X 9 7 w 7 L 7 G r 1 8 c / 9 7 y F 3 B 3 f z z + 4 u y F 9 7 n 9 A 4 T m 9 0 B w G t W p / H F 2 + h p Y M q H x 2 + P X R F f u 6 f d + 8 / r b z 5 7 r r 1 8 8 t b 8 + / 1 x + f f W a B O b k 9 P X r 3 / 8 L m j 4 e u p l p + 8 k X p 1 8 8 O X 3 V b U d d v S J S M g J P T 4 n H n v / + 9 I 5 9 2 z Q h b h G O c 3 + Q 3 v X V V V R 3 n X z 5 + s 3 J K a n L V 5 u 0 F R j U / B q o L Z 7 R 3 1 u Q s y p q 7 2 d D R e E 3 q 5 o w T v f H h 2 o p T + j 1 g y G l 5 V P r a 6 q p o 2 / T F C n U r r o C G P 3 t h 6 G 2 8 P 7 7 K S r v s 1 u r p d 1 B t e S 8 h Z 5 a 2 v 1 h q q W j H y f 1 6 / 6 K q C h A 5 p 8 b F d X n z 0 6 / G l R U + / 8 v U l M Q Z / O r 0 V f 6 G f 9 q F N f R 7 8 O f 8 a / / r 9 V g z 8 5 e n 7 z 8 J t X X / s + + + t r 7 u V F f l l Q / 0 l 0 / f 3 Q X f l q t 9 e X e m 5 / Y + / L + T z 1 4 9 p 2 z n z r Z 3 7 v 3 8 O y 7 v 8 / T 3 U G t 9 e m P t B Y L 2 j e v t b 5 6 c f L 7 H 7 8 6 P f 7 m 9 N b P S m S I 3 3 7 O 3 S 6 P W D / S X D 9 / N N c t v a 6 H 9 4 6 7 + m v H 6 K 9 7 / 2 / S X 7 / P L f X X 7 z 2 o v w C 9 8 8 n / S / T Z 5 8 / R 3 5 d f v X j z Q Q o N N H r P h B d N 9 p O s R B 6 T B M 5 + + K G a 7 v M B T f c w r u k w M O 8 v E c S j z 0 + / M H L 4 P v r v 2 1 3 9 5 x P 3 G 1 O A I V j 9 7 P 8 r K h G q 6 u t k z O B 5 d z 7 5 2 V O a u / / v V Z o n v 9 f J F 1 2 l u W e U 5 u 4 t c m r Q T E S r 5 z 8 p B C Q o Z z / 5 5 O m b 7 x z c P 3 v 2 + s u z N 7 8 X / X r 2 6 c 7 B m 9 / n N R M V 3 R C D g Y h g L v P r 4 + f H L z 7 / 6 o j a y C 8 K H t N k l C 2 r z K M X x W V e p k g t y d / Q g 6 b / n 1 V M 7 g 1 g c u + H j s n + A C b 7 P 3 R M 7 g 9 g c v + H j s m n A 5 h 8 + k P H 5 M E A J g 9 + 6 J g c D G B y 8 E P H 5 O E A J g 9 / 6 J j s 7 s R R 4 c 9 7 q G j T 1 7 5 n i J Z R 1 3 C v 5 x r K 0 i J c p N e / P / 0 d 9 Q b U 4 j + k Z 3 f v n r U h g Z v w h l y d I 1 k h b d y i K P 3 + e T W h X 5 Z Y N y 3 T U 1 k / / a K Y z q t s m i 0 J e 7 y H 8 Q R I 3 B X U r M 8 q j p z 3 5 y Z X j r y p F 1 8 Q z f f v w Y b r H 8 b B O z p Z 5 8 s 2 A x a L 7 L q q 5 T V 8 Q V P 0 + s v n p 2 / Y v 4 P v Q S D Z B X F u t S H c C 2 B h e j B / P H 7 B f Y U 4 6 W f A y f p q 9 v f H X z 6 D q U J / r 0 6 f A Q x + v d s Z 6 j c 2 8 h c V 5 o Y G / t O 0 W l 3 / o v U / + t d n H z b 6 y N i / D c c d D s s 3 M v S 7 3 u / f l k D l 3 v u l X C S M u X X I s v f / 1 p D l 5 a s v n 5 2 9 + f 1 P 3 n y D u e N 7 / 7 / N w f j U + s Z i E P 3 u / w s R h / f Z j 5 I w / S T M 8 5 8 4 H U w i 3 7 8 x m s C v P 6 Q k T E y j / d 4 R j f b 7 D G o 0 p s w P W 4 P d 5 X + p E 9 + 5 4 D + N O o u G e T / x 5 a e B K W N F Y R t + 9 + z B F z + 5 8 3 r / 0 7 N P f / J s V 9 M n 2 g 4 G 7 P W Z f s b W L J K R + f b Z 0 6 e n L 3 T 4 P A t H z 2 i S z O + P X 1 L S 9 g X P + N N X Z 8 + f v 3 5 D j H 3 0 n A b j / n r 8 7 e P X T 0 + f H X / 1 / M 3 T L 0 + + 4 k R K + A l x x s s X x 1 8 w P Z 8 c v z 5 9 C h K + e f 7 l 5 1 8 G n 1 g 9 a j 8 5 + f K L l 2 d P w 9 d U I X v O 0 c 8 a T R / s v n n e p + n J y y h N 9 3 5 E 0 1 v R 9 O D + / T 5 N j + M 0 d c b 4 R z T d R N P T z w 3 9 f N l / F q W p W x z / E U 0 3 0 f T 3 e v 0 w Q t O s p G D t e N q u s z J K 3 f s / o u 6 t q P v q 3 p t B 6 i 7 b v C 4 Q h E b o + + m P 6 H s r + v 7 e z 5 4 O 0 f d p M Y 2 S 9 s G P S H s b 0 h 7 c + 4 n f e w N p w b 5 R 8 h 7 8 i L y 3 I u / x 3 r f 7 5 P 3 y 1 X G U q A 9 / R N Q b i L q / c / / l p w c v f / K L m N M V J S r y p D 8 i 6 i 2 I + t 0 H n 8 Y 4 N e r K 7 v 4 o 5 L o V U R / u n f 1 E j F P j R P 1 R z H U 7 n f r 5 a S Q 3 Q D p 1 y F j t / i j w u h 2 3 H n x l V G i o V w c J + 6 P o 6 3 a E f X b / q 6 h u H S T s j w K v 2 x H 2 + b d P o / p 1 k L A / i r j 6 h P 1 y 7 8 1 P 7 H 1 5 / 6 c e P P t 8 5 / f 6 v e 5 / c b J z 9 v L k Y D 8 S F i B X k G 6 n r w f J 2 4 2 6 k L b W 3 3 5 E 5 g i Z z 7 7 z Z Z T M S y X z N E 7 m b v T 1 I z J v J v O X P 3 m w k c z L d t u 4 F C G h u x H Z j w h 9 9 H g T o X / y 0 9 c D h N 7 e 3 a Q 4 9 r p R 2 v + P C H 2 X / 6 V F W l n 3 5 1 9 O 3 d r l g 9 P v 7 p / s / F 7 3 n z 4 8 3 T k 4 e P H d Z w + e / D 4 7 b u 3 y 6 e n r k 1 d n L 8 M l X 4 x E f + N l Z B C E n F z z 6 + P T 3 / v k + M n r V 7 J G 6 f 6 w k / z 5 c y w M f v n V i z d u W k G y s x M Z g E H z L v / 7 7 P h E U O d f b o / 6 m S W b t 4 7 9 5 v Q V u A y L d v w r o L / 5 8 p V + p H / o h z y Y H f O p D I 3 W K r 9 8 + e b 5 2 Y t T v E J f e h 8 8 f n 3 2 + Y s j W i T k n 4 / p 4 6 N T i r / w 8 / H z L 7 9 7 9 P n p F 7 v 7 n 1 K Y h T + I 0 T 7 / 9 t E O r 4 h i w R z 8 R h + g I U 1 k 0 B Z / c 3 O d Y f r I L I 2 b X x + / / v b Z M 2 K c 7 + J 7 N O V P 9 w W o 1 w J / K o g 3 W M 4 9 2 k m f Z G W 2 n O Y M S z 5 j A P w r m n 7 3 m F b m 8 c s X p 6 f f f i P w a R G f M Q R 8 / D 6 4 y E + / W k C 6 w u / 9 u m H t n 6 k r F N Y P 9 A v z j v e X f q P U I e l + + e q 1 i C a t 3 7 8 y q + U 7 v L R v / h Q u Y 4 6 6 y / 8 e v + F 1 8 R N 8 x w y I X 4 S V d j d Z T 9 N E 2 + 5 Z x H u P a U s L / y + + + u L 3 f 3 1 C 6 I C 9 3 B / 8 + c t X p y d H e / I x / / 7 4 9 I u X p D d k 1 f w l o 8 + Y f v X F V / w L k e D z V z w + + e 3 x i 9 d f P e H B E H X e / P 6 i 1 2 B K v D / l q 9 f 6 1 4 5 + Z / 4 2 3 x L L W z B Y e G e g v x e k 7 / F d / F B R H S D Z 4 E r F h 5 E M O B j a 4 P d v g j o P / l 9 B H F 4 g / 3 8 f c e 7 9 v 4 I 4 v C r 7 / z 7 i 3 P 8 5 J o 4 X h 3 4 Y c X 5 4 m u j / H c J 2 c P / + h 5 L s Z 4 O f 9 n + O i e O t c H w Y c X 5 4 / L T 7 Q y f Z Y O j x / x G S 7 f 3 w S T a 4 5 P P / E Z J h d e T n n m S y o P P / F Z L 9 v 8 J x k C X w / 6 + Q z J D l 5 4 p k 3 n r B / 1 d I 9 u n P M c n E n f i 9 X j / 8 U J I B h 2 / a n f j h E 2 c w m / 9 h x P n h 8 d P B D 5 1 k g 4 v M / 1 8 h 2 Q / f a R 3 M s v 9 / h G R 7 h i w / P J I N r r j / f 4 R k u z / X o b Y I 5 r 2 f + L 0 / l G Q / G 4 r + / x X p v U 9 / 8 u y D t d b P B n F + r n 1 3 c R F + 7 2 d P / 9 9 I n J 9 l e 3 e X / + V V M c b y F a 0 l n b 4 W o r 1 8 9 e V L y s j z 3 3 h Z H 3 j B A P K T x 8 + / 4 i H f 7 T b e 8 D J i 2 6 / / 8 t 6 H v H z v A 1 6 + 9 y F j 3 v + g l z + E Y P s + w Z j T 5 L f 3 A + I T 7 m s C 2 d 3 x a Y A F y q 8 D 4 w N I s b s T k G L 3 6 y H w A S y 0 u 7 P / D S B w / 0 M Q + P R D X n 4 Q M o H V o L / P / k + 9 e v g T L + 6 / e v P k 7 N n x 4 7 t f Z 1 Q H H 4 L Y w w C x r 0 X W 3 V B M v h 6 M D + G N 3 W + A N / Y + Q M v s f o h a 3 v t w 2 d 7 f + X A Y 9 7 8 B G A 9 D G O 9 H C H r Z p + L R a d N m s y q d 5 e n r o l 1 n 0 6 J a p s + K J a 3 m F 3 m d f T 3 s O v o 8 I o U n P / H l p 1 8 L d s A / X 5 N 6 A R t 9 H R i 7 + P + m M b 5 6 + O L 4 4 P f 5 9 r 3 j r w f 7 Z v p 9 P S 0 G 2 I G Z / K m f f P X 8 9 / / i J T r 8 O r A C f f B T z 8 5 + f w P u 9 / 8 J J t D X g e n b j q P j p z / 5 n d / n x Z c / 8 d X Z l 1 8 P m m 9 M C N o X T 7 5 7 / + s B C g 3 L v b s 7 D + 7 u 7 S D N 8 3 W A + Z b k a O f + 3 Z 1 9 B p b u 7 j 7 a 3 X 9 0 7 9 7 X g x q Y m G 9 a r H c 7 H r V H g 3 T 3 0 0 f 3 D h 7 d e / j 1 o A a C R B N + 9 p N n p 7 / P q 6 / H 3 R 0 T 6 V H 2 / q P 7 u 4 / 2 v o b O A d R A Z n 5 8 G M Z d G 5 j 8 5 P E r A c m / / O S L 4 y + O d s 5 + / 2 d n r 0 + o M e Y X n 6 A V B U F i S f m 3 x z / 5 8 v j V a 4 p 1 z u g j / f X x 6 7 P P X + A D / v n 4 y 5 d v j p 6 8 e X w X P x 8 / / / K 7 R y x p + A V / / f 6 n v / c b w D O / P v 7 2 2 e f f P m K 6 8 G / 8 t z T S j 6 Q Z t X / z e 7 / h c I 9 / + / 2 f n 7 6 A i + H 9 x a 9 q I / 3 V t P L / f P z t V 7 + P a c W / 2 U b u r 8 c / q S 1 + 0 n w C t W 7 / e P z t 0 + c v f / / j n z w + 4 2 j v i 9 e f / / 4 v O D g 8 + / L J d 1 4 Q J R 0 d 9 R M e + s k X L 6 0 p 3 E x / N P 3 R H P x c z M H r 3 / / k y y 9 e 0 j 9 P T 3 / / 3 Z u n 4 P X G K T j 9 C W 8 K P j / 9 4 q Q z B / Y j N w 2 G c P j E U f r o 8 2 p C q r J M T 0 V l f l F M 5 1 U 2 / U f / 4 q W h f j A n + / + v n R R L 3 P e b l Z e / / 7 P f 5 / T 4 1 c 3 z 8 f L 2 8 7 H H b l Y w H / a j G + f j + B / 9 m 6 t 0 m b X r O i t H 6 X 6 6 y u t x 3 q z y a Z G V e Z N a Q D / k m T k 6 / e m 8 n h Z k T G V S v v Y 8 Q X i E 4 h u n 6 S 7 / + + 3 j F 0 + R I m f f S P 9 4 / P r N 8 R v 6 8 Y a S d 7 / / T 3 x 1 + u r 3 A b 7 e X 4 / P X r z 8 6 s 0 X x A p H c F 3 s H 5 J u e 3 7 2 m o d 7 8 t W r 3 + u n 8 M v r V 0 8 B j w i 7 t 7 2 z v w 3 H R j 9 6 T E J + 9 p N H v x f 5 e v L b 4 9 d f v a T U 4 e v X v / 8 X 9 M / x 5 6 c W 2 u u v v u A M 3 + / / 6 s v v v g b 7 h B + 4 7 0 + + f P 7 V F y / C J u a z x 1 8 R 1 X / / 4 5 M 3 Z z 9 5 y u 8 B s v + Z N s T H L 3 7 / k 2 8 T N / 7 + X 7 6 w X X Y / 8 t v Q m 6 9 5 p a H z E b V 5 / e b V V y f 2 J W 4 T f u S 3 4 Z d 2 g z Y C 5 / W 3 a R a f f k m p 0 9 M X b 0 C f N 8 d M l 8 7 H x 0 q u 8 G O i t r Q G z N 3 f 3 7 D K c P Q U N p T 3 9 v R P D 9 D r s 6 e / / 9 m L p 6 e / N 5 O 7 + 5 l p R W l i f P j s 7 P f G 6 P s f G v D u T d P M / 8 y 0 i k A L P n y M w W I W X n w u 6 e j T 7 9 q 5 P n t B 7 t X Z U / 7 1 9 Y s v 3 1 B i + M 3 v w 7 J 5 T E T 6 f W g + X p 0 h a P P / R B / M r H d f n R L / v y b J J A 7 9 6 j n 9 / O L 4 9 / 7 9 G Q v 5 h f / + f c z f v w + / I Q 3 J k X v 2 D P 2 8 + o m f x A + R o 0 h U o w L G P 3 5 / c l a / a 1 v z X 7 / / G 9 V l Z y + e 0 e Q + C a I s + 9 n j z 0 9 f f P X i j L 3 M w d j R t n l M + e / n J G d f n L 1 J 3 z X F o 2 V R f v Z R W 6 / z j 9 A R C 9 D Z l 6 y y 7 O + P X 0 O H n B 0 / e X 5 6 8 u W L N 8 d n L 0 5 J l 9 h f f 3 9 R J B F o b 3 7 v 3 5 9 Y 6 P T k D d 7 / / d n V f R 1 p d j c K / + 6 r 1 6 9 + / 9 e / N z M z E f Q n z 5 7 i 0 + i H Z G p O j 5 6 + / P 2 x x o d f H 9 u p e 3 r 2 h Z i o 3 / s 5 1 g W + c H r T W x L 5 9 u / 9 + / w + n 3 / x 5 D s / u f P F / m u n R / F T d T m p F m A n j C S i + u a r V x z w B 3 8 / P v 6 9 z 1 4 f / T 6 P 7 / J P o S a 0 7 a 5 S k 6 j 2 7 e O f f G 5 M l P y h f f A f z M H w a J z s 2 d U T t 6 D y 4 k t C 6 P X R V z R c + Y 1 x f f n q 9 Q v B 9 s 0 r 0 s s / + f w I u R 3 7 x 2 O n + F g E z k 4 F / k + e v n p N s 4 x f o a X f f M k g s K R y 9 H t h a t h q v 8 Z E b i K a N H j M i y 9 H x / g b v 9 D f u s A k Q H U F i f u 3 q z b f 5 n f 1 N 1 2 7 + X b w o v 1 L 3 v Q J 8 f T U R F c 7 G K 1 + A O Z 8 S o b y S D 4 1 f x m e f f 3 7 / 1 6 / D 8 v n 5 2 R u X o L X 5 R f 8 f f z m z a s z o Y x a C X J R i I W V R N Z y v H h 6 Z j 4 D Y X n S e I 4 t c c k 8 f i 7 + g f n D 0 N p 8 4 / + p x D d f e X / 5 i 2 M 7 3 9 T i G C 3 e H T 8 j p F + / 9 P 8 6 Y S / q 9 c s v Z T W P a b 5 p 1 r U F Y H + + d 5 T i 2 a H / 7 6 e y w k m f P X 7 z 7 e + 8 0 e 4 / 3 8 c v b 3 j 2 W D + T 3 p S / V I n q H 4 + / O H v h f W 7 / A K H 5 P R C c R n U q f 1 C U D C y Z 0 P j t 8 W u i K / f 0 e 7 9 5 / e 1 n z / X X L 5 7 a X 5 9 / L r + S 4 T 4 + O W H / g 6 a P h 2 7 m 2 n 7 y x e k X T 0 j H d d p R V 6 + I l I z A U 7 L N Z 8 9 h u g N O Q R P i F u E v 9 4 f 4 Z F Y d 3 a i b f p + H + 2 d f f f u L h 7 u 7 Z y + / A d 3 0 e / + 8 0 E 0 h 0 X 6 k m 3 5 + 6 K Z w 1 g d 0 0 / 0 f 6 a Y P 0 k 0 n X 7 5 + c 0 J R x q k X c f a 1 E f S M + T V Q S z y j v 7 c g Z 1 X Q 3 s + G C s J v V v V g n O 6 P D 9 V C n l D r B 0 N K y a f W 1 1 R D R 9 + m K V K o X X U E M P r b / 3 / U 0 u 6 g W t o d V k u 7 P 0 y 1 h M S 9 / e t l T E V x r I q f A 0 7 U 7 3 2 w + + T p 6 y + P T x 8 O K q r / N 6 k p i L P 5 1 e g r / Y x / N Y o L o Y / 5 9 f + 1 G k z T z d + c + t r / 2 V d f e z 8 3 6 s u S 6 k e 6 6 + e P 7 s J P q 7 W + 3 H v z E 3 t f 3 v + p B 0 / f n H 7 n q 6 + + f f b F 8 e 9 z / P T V o N b 6 9 E d a i w X t m 9 d a X 7 0 4 + f 2 P X 5 0 e f 3 N 6 6 2 c l 8 s N v P + d u l 0 e s H 2 m u n z + a 6 5 Z e 1 / 7 e y 6 7 + 2 j H 6 a / f / T f r r 9 7 m l / v q 9 B / U X o H c + + X + J P v v 8 O f r 7 8 q s X b 7 4 5 h X b / Z 1 + h f T 6 g 0 B 7 G F R q v L r m / R N 6 O P j / 9 w o j b + 6 i 5 b 3 f V n E / D b 0 z P h W D 1 s / 9 / a T 6 4 0 5 1 P f l 5 q w u / 8 x O 6 b r i b c M 5 r w w S 0 i U K g b o t X z n x Q C E p S z n 3 z y 9 M 1 3 D u 6 f P X v 9 5 d m b 3 4 t + P f t 0 5 + D N 7 / O a i Y p u i J 1 A R L C S + f X x c 1 q 9 / e q I 2 s g v C h 5 E N R q U 9 e D R i + I y L 1 M 4 L v I 3 l J v p / 2 c V k 7 0 B T P Z + 6 J j c G 8 D k 3 g 8 d k / 0 B T P Z / 6 J j c H 8 D k / g 8 d k 0 8 H M P n 0 h 4 7 J g w F M H v z Q M T k Y w O T g h 4 7 J w w F M H v 7 Q M d n d i a P C n / d Q 0 a a v f c c T L W / p e W I s r 9 g D e / 3 7 0 9 9 R L 0 Q 9 j Y f 0 7 O 7 d s 9 Y s c E / e k D 9 1 d N q 0 2 a x q 0 m f F M l t O i 7 y m 3 z + v J v T L s k p n N I T T G X 6 m X x T T e Z V N s y V h j / c w n g C J u 4 J a z C W + 9 3 4 h v b j J t 3 a J 9 / 7 f 6 h K / f P X l s 7 M 3 v / / J m 2 8 w N 3 n v Z 9 8 l 3 v m 5 i f F 9 a n 1 j z q 9 + 9 / 8 f V 9 d S + + e Z a / v l 5 y 9 7 r q 1 N U t 6 7 0 b H F r z + k I D + m 0 X 7 v i E b 7 f Q Y 1 G l P m h 6 3 B 7 v K / 1 I l v X f h P o 8 7 C a f l 9 P v + C b O L O F / u v n X J j x T P Q 8 P X n J y Q q 3 E D a 0 e C P j q d t c V n p 5 / g g l s z 8 9 t n T p 6 c v l A Q 8 E 7 C / 9 v f H L y k x + I J n / e m r s + f P X 7 8 h 5 j 5 6 T g N y f z 3 + 9 v H r p 6 f P j r 9 6 / u b p l y d f C T e 8 f H H 8 B d P w y f H r 0 6 c g 2 5 v n X 3 7 + Z f C J 1 Z 3 2 k 5 M v v 3 h 5 9 j R 8 T Z W w Z x F / N u j 4 7 Z 9 4 8 3 v v f P 5 T T 7 / d p 2 O a C i X T k 6 K e r s t s 2 e Z R o r q F + R 8 R V R q e f f v 4 3 u 7 e T + 2 9 i R E 1 T U / P c y H s d X r 6 i 9 b F Z V b m R N s m S l x n m n 9 E X G n 4 n W f f / v T 4 y c 5 X A 8 R 9 m t c 5 O Z V N m q W v 8 m k x K W p H 7 + p m e r t l 2 m + U 3 v 8 f p v f v 9 f C r l 5 9 + / u X L 3 + v W 9 H 5 S 5 M u 8 I W q / z u v L Y l p U c V K 7 R O y P S K 2 k / u o n n n 7 6 3 d 3 X X 8 Z J f b a 8 J M b N 6 i G C f v o j g n Y a P v / 8 9 7 q 3 d / / Z 0 y / i B D 0 u F 9 k U v B o l 5 4 M f k b P T 8 I u d n S 9 + n 0 9 f / V 4 / M W D X m r Y g g h b / 6 N + 6 T F d V n b 7 8 R / / q e l b M M t I E T / M 2 J 7 6 t O e o X t 6 K 5 y a 8 4 + B H 9 u / R / 8 f n u w R c / 9 Z O n c f p / 2 S L P 0 q d u n L 0 f / o i 8 f s P f 5 + H B 3 k 8 9 e U V L W i + f x 8 j 7 p m q z M s 6 9 U f o i 9 f Y j + n r 0 P f i 9 X 5 3 s n 3 7 n y 7 3 j T z f E G i 9 u C j d 2 f x T D d e n 6 + o v v f H 6 w / + X p B r e h b o o K P p l N y G Z w 2 J 5 n 9 U W V v i y z H 0 T D 5 d 0 f R X Z d U r 9 5 + f s 8 / P L e 7 3 O y E y f 1 7 Y O P W 1 D / R 6 F f l / q U 0 P 5 i 5 + D T r + 7 F q a 9 x x 9 l y s c 4 n Z d 6 M 6 N f z O s u b t l 5 P 2 3 W d U c B 9 U i 3 5 z 6 n I Q 7 5 M X 9 Z R 6 v 8 o E O x S / / d + / e r 3 3 v 9 9 d n Z e b 6 T + F 0 L 7 K E 1 / F P F 1 a f r 7 P L + 3 / 2 J n / + G r g Q B F f Y 0 z C v u W F 8 U g Y X 8 U + X U I + / s 8 3 X / 6 E w c / 8 e r J 8 Z C i X p G m L i R Y G X n h y X V 6 v K j q t v i B x j H H 0 / W C n B E K Y s j 1 A 4 t H 6 f + j U D F O / 9 / 7 i 6 8 2 M / b T 4 p w I P 4 s n N H Z / F A H 2 y P r d r 4 5 f / d T Z q w F 9 8 b 4 R + N J 6 2 1 H 6 / y h E 7 N L / 9 M u d 3 S + + + L 1 e v 4 j T P 4 z A H X W H g s S 9 H w W J 3 S B 8 / + X x / d 3 9 l y 8 P Y h T u B e F B u B g n 8 Y / i x S 6 J 7 z 9 / e X a 6 d / L p / T 6 J u w S O U v T n R 1 j 4 + z z c P / v q 2 1 8 8 3 N 0 9 e 3 k D R e 9 / + V M P X + / c P 3 k R U w t 7 z I J 9 M m 5 e j H 7 2 8 4 y M v 8 / B w Z e / z 1 e / 1 0 + e / F 6 f v n o S y W / u s a 6 M U H E j M / 5 / g 4 p 3 + d + T L x n 3 Z 8 c n + H H 8 5 h V + n J w S E V 6 9 + r 1 / f / 7 l 9 P m b r 8 6 e 7 m 4 S a N N E 2 + 5 t Y l X T 5 P G L r 7 7 4 / V + f H D 8 / P S I a u z / 4 8 5 e v T k + O 9 u R j / v 3 x 6 R c v i U x n r 4 H f y + e n P 3 n 6 n D H 9 6 o u v + J f n x 5 9 / / o q 6 f X x X f n v 8 4 v V X T 3 g w z 5 4 f v / n 9 d e I e 3 / X + k m 9 e d 7 4 z f 5 t v a R Y t l N e / / 9 M z h v l 7 n T 3 F C / h B d D W E u o F i Q S r y R x S 7 D c V 8 h 3 4 T x b p y / P O Y Y p 6 v e P o j H r u Z Y s E C z I + k 8 m a K h S u y P 6 L Y z R S 7 v e b / k R 7 r x B W v P z / 5 E Y / d h m K 3 t 5 U / o t j 7 8 t i P p N L q M W / l 4 E c U u x X F v L X b H 0 n l z R S 7 v X f x I x 5 7 X x 7 7 E c U s x b w 1 / R 9 J 5 c 0 U g 1 S + + H z 3 4 I u f + k n L N z / i s V v 5 Y 7 w Y / C M e u w 3 F f u / f + / W r 3 3 v / 9 9 n Z e f 0 j i t 2 G Y i S V v 9 f D r 1 5 + + v m X L 3 + v H 0 n l b S n 2 1 U 8 8 / f S 7 u 6 + / / B G P 3 Z J i 3 / 6 J N 7 / 3 z u c / 9 f T b P 6 L Y b S h 2 e 8 3 / I 6 m 0 P H b 2 7 e N 7 u 3 s / t f f m R z x 2 G 4 q R r X z 9 x X c + P 9 j / 8 v R H e u x W F C M e e / 7 5 7 3 V v 7 / 6 z p 1 / 8 i G K 3 p N h 3 n n 3 7 0 + M n O 1 / 9 S C p v R b H b r 7 7 9 S P O / b y T + I 4 q 9 b y T + I 6 l 0 / t h 3 v z p + 9 V N n r 3 6 + Z a 2 / L s V u v S b + I 6 m 0 e u y W K y M / k s r 3 9 S 5 + x G P v m + 3 5 E Y + 9 b + 7 i R z x m N f / + y + P 7 u / s v X x 7 8 i G K 3 p N j 9 5 y / P T v d O P r 3 / I 4 r d h m K 3 j 8 R / R L H 3 9 W B / p P m d r b x d n v 9 H P G Y 9 2 F t m F H 9 E M c t j t 8 x a / 4 h i 7 + t d / E i P W a m 8 5 Z r 4 z x 8 e u 8 v / P n 1 1 9 p x R e v n q 5 Z u z 0 9 d C y Z e v v n x 5 + k r + x s v 6 7 B I U A P n J 4 + d f n e K l u 9 3 G G 1 7 e 2 / 2 Q l / c + 5 O V 7 H / D y v Q 8 Z 8 / 4 H v f w h B N v 3 C c a c J r + 9 H x C f c F 8 T y O 6 O T 4 O j 3 / v r w f g A U u z u B K T Y / X o I f A A L 7 e 7 s f w M I 3 P 8 Q B D 7 9 k J c f h E w Q m O 7 f + 2 D 3 y d P X 3 3 l w 7 / 7 X G 9 X B h y D 2 M E D s a y G w G 4 r J 1 4 P x I b y x + w 3 w x t 4 H a J n d D 1 H L e x 8 u 2 / s 7 H w 7 j / j c A 4 2 E I 4 / 0 I Q S / 7 V D w 6 b d p s V q W z P H 1 d t O t s W l T L 9 F m x z J b T I q + z 9 P j r 4 d f R 6 K E L / f k X T 7 7 z k z t f 7 L / + W r A D D v q a 9 A s Y 6 e v A 2 M X / N + q a e 2 9 O X / 4 + x 9 9 + 8 / V g b 6 L f h + g x w A 4 M 5 U / 9 5 K v n v / 8 X L 9 H h 1 4 E V a I S f e n b 2 + x t w v / 9 P U I O v w T w A 6 p u P o + O n P / m d 3 + f F l z / x 1 d m X X w + a b 0 8 I 2 h d P v v s 1 6 R b a l n t 3 d x 7 c 3 d v Z P f h 6 w H x j c r S z Z 4 C l u / c e 7 e w / 2 v u a K A Z W 5 p u X 7 N 2 O W + 1 R I d 3 9 9 N G 9 g 0 f 3 H n 4 9 q I E s 0 Z S f / e T Z 6 e / z 6 m u i G A r P / b s 7 + 4 r i / U f 3 d x / t f f r 1 o A Z i 8 + P D M O 7 a 6 O Q n j 1 8 J S P 7 l J 1 8 c f 3 G 0 c / b 7 P z t 7 f U K N C R x / g l Y U C Y k 5 5 d 8 e / + T L 4 1 e v K e A 5 o 4 / 0 1 8 e v z z 5 / g Q / 4 5 + M v X 7 4 5 e k K q B T 8 f P / / y u 0 e s j f A L / v r 9 T 3 / v N 0 f y N / / 6 + N t n n 3 / 7 i O n C v / H f 0 k g / k m b U / s 3 v / Y Z j P v 7 t 9 3 9 + + g J + h v c X v 6 q N 9 F f T y v / z 8 b d f / T 6 m F f 9 m G 7 m / H v + k t v h J 8 w k 0 u / 3 j 8 b d P n 7 / 8 / Y 9 / 8 v i M Q 7 4 v X n / + + 7 / g C P H s y y f f e U G U d H T U T 3 j o J 1 + 8 t P Z w M / 3 R 9 P + H c / D / g T l 4 / f u f f P n F S / r n 6 e n v v 3 v z F L z e K A a n P + G J w e e n X 5 x 0 5 M B + 5 E T B M C 8 + c d x + 9 H k 1 I W V Z p q e i N L 8 o p v M q m / 6 j f / H S S E A g F / v / r x U M S 9 z 3 m 5 W X v / + z 3 + f 0 + N X N 8 / H y 9 v O x x 5 5 W M B / 2 o x v n 4 / g f / Z u r d J m 1 6 z o r R + l + u s r r c d 6 s 8 m m R l X m T W k A / 5 J k 5 O v 3 p v J 4 W Z E 5 l U r 7 2 P E F 4 h O I b p + k u / / v t 4 x d P k c 9 j f 0 b / e P z 6 z f E b + v G G M n i / / 0 9 8 d f r q 9 w G + 3 l + P z 1 6 8 / O r N F 8 Q K R 3 B e 7 B + S c 3 t + 9 p q H e / L V q 9 / r p / D L 6 1 d P A Y 8 I u 7 e 9 s 7 8 N 1 0 Y / e k x C f v a T R 7 8 X u X v y 2 + P X X 7 2 k 7 O H r 1 7 / / F / T P 8 e e n F t r r r 7 7 g N N / v / + r L 7 7 4 G + 4 Q f u O 9 P v n z + 1 R c v w i b m s 8 d f E d V / / + O T N 2 c / e c r v A b L / m T b E x y 9 + / 5 N v E z f + / l + + k B 6 I B N 2 P / D b 0 Z r c N f 0 R t X r 9 5 9 d W J f W k X b c K P / D b 8 U t h G 4 L z + N s 3 i 0 y 8 p f 3 r 6 4 g 3 o 8 + a Y 6 d L 5 + F j J F X 5 M 1 J b W g L n 7 + x t W G Q 6 g w o b y 3 l 7 0 v d / n 4 f 7 Z V 9 / + 4 u H u 7 t l L f c 8 2 N P 2 9 P n v 6 + 5 + 9 e H r 6 e y N D 3 P v M t K I 8 M z 5 8 d v Z 7 g 5 D 9 D w 0 W 7 s 1 d 2 2 E X 2 l 4 M W v D h Y 9 A E k / X i c w 5 1 X 5 x + 1 7 L E 2 Q v y w s 6 e 8 q + v X 3 z 5 h p L I b 3 4 f F u F j o u X v Q 9 P 2 6 g z h n f 8 n + m C e v v v q l M T k N Q k w M f J X z + n n F 8 e / 9 + / P W M g v / P f v Y / 7 + f f g N a U j + 3 r N n 6 O f V T / w k f o i 4 x e I f F U T + 8 f u T U / t d 2 5 z / + v 3 f q M 4 7 e / G M m O B J E J D Z z x 5 / f v r i q x d n 7 I 0 O h p m 2 z W N K l j 8 n e f z i 7 E 3 6 r i k e L Y v y s 4 / a e p 1 / h I 5 Y 0 M 6 + f I E 5 s b 8 / f g 1 d c 3 b 8 5 P n p y Z c v 3 h y f v T g l n W N / / f 1 F 4 U S g v f m 9 f 3 / i o N O T N 3 j / 9 2 e X + H W k 2 d 0 o / L u v X r / 6 / V / / 3 s z 0 R N G f P H u K T 6 M f k k k 6 P X r 6 8 v c n T 4 N / f W z n 7 u n Z F 2 L K f u / n W E T 4 w u n X Y K H k q y 9 P v v z y x e / 9 8 I s v v n T 6 F j 9 V 5 5 M K A n b C S S L S b 7 5 6 x b m B 4 O / H x 7 / 3 2 e u j 3 + f x X f 4 p 1 I R W N t Q k q n 3 7 + C e f G 1 M m f 2 g f / A e z M D w f Q U I U s C 6 1 u N W X F 1 8 S Q q + P v q L h y m + M 6 8 t X r 1 8 I t m 9 e k f 7 + y e d H S A T Z P x 4 7 B c k y c H Y q 8 H / y 9 N V r m m X 8 C m 3 + 5 k s G g f W X o 9 8 L U 8 P W / T U m c h P R p M F j X q k 5 O s b f + I X + 1 i U q A a p r U N y / X e L 5 N r + r v + l C z 7 e D F + 1 f 8 q Z P i K e n J g r b w W j 1 A z D n U z K o R / K p + c v w 7 O v f / / f 6 f V h A P y e z 9 B I i L L / g 7 + M 3 b 1 6 d C W X U m p A r Q y y s J L I W 5 s X T M / M Z C M u T x n N s i U t m 9 H P x I 8 w f h t b m G / 9 P J b 7 5 y v v r Z 2 U l j V b 8 j p 8 R 0 q 9 f + n + d s L f 1 + u W X J / g p N N 8 0 6 9 o C s D / f O 0 r x 7 N D / 9 9 M 9 x o U + e / z m 2 9 9 5 o 9 1 / v o 9 f 3 v D s s Y I m x S l / q R b V P x 5 / c f b C + 9 z + A U L z e y A 4 j e p U / q B o G l g y o f H b 4 9 d E V + 7 p 9 3 7 z + t v P n u u v X z y 1 v z 7 / X H 4 l A 3 9 8 c s J + C k 0 f D 9 3 M t f 3 k i 9 M v n p C O 6 7 S j r l 4 R K R m B p 2 T D z 5 7 D x A e c g i b E L c J f 7 g / x 3 a w 6 u r V u e n 6 6 / 9 1 v Q D f 9 3 j + v d J M Q 7 U e 6 6 e e X b p J Z H 9 B N 9 3 + k m z 5 I N 5 1 8 + f r N C U U j p 1 5 k 2 t d G 0 D P m 1 0 A t 8 Y z + 3 o K c V U F 7 P x s q C L 9 Z 1 Y N x u j 8 + V A t 5 Q q 0 f D C k l n 1 p f U w 0 d f Z u m S K F 2 1 R H A 6 G / / / 1 F L u 4 N q a X d Y L e 3 + M N U S E v z e X x E V x c E q f m 5 2 o h 7 + 1 O 8 1 q K j + 3 6 S m I M 7 m V 6 O v 9 D P + 1 S g u h D 7 m 1 / / X a j B N S 3 9 z 6 u v + z 7 7 6 2 v u 5 U V + W V D / S X T 9 / d B d + W q 3 1 5 d 6 b n 9 j 7 8 v 5 P P X j 6 5 v Q 7 X / 3 k 6 f 6 L v d c / + e C n B r X W g x 9 p L R a 0 b 1 5 r f f X i 5 P c / f n V 6 / M 3 p r Z + V y A + / / Z y 7 X R 6 x f q S 5 f v 5 o r l t 6 X f e + 3 O n q r x 2 j v 3 b / 3 6 S / f p 9 b 6 q / f e 1 B / A b r / C Z b 3 / t + h z z 5 / j v 6 + / O r F m 2 9 O o e 3 / 7 C u 0 z w c U 2 s O 4 Q u P l J f e X y N v R 5 6 d f G H F 7 H z X 3 7 a 6 a 8 2 n 4 j e m 5 E K x + 9 v 8 v z Q d 3 u v P J z 0 t N e H C w d 9 D V h H t G E 3 5 6 i w g U 6 o Z o 9 f w n h Y A E 5 e w n n z x 9 8 5 2 D + 2 f P X n 9 5 9 u b 3 o l / P P t 0 5 e P P 7 v G a i o h t i J x A R r G R + f f y c l m + / O q I 2 8 o u C B 1 G N B m U 9 e P S i u M z L F I 6 L / A 3 l Z v r / W c V k b w C T v R 8 6 J v c G M L n 3 Q 8 d k f w C T / R 8 6 J v c H M L n / Q 8 f k 0 w F M P v 2 h Y / J g A J M H P 3 R M D g Y w O f i h Y / J w A J O H P 3 R M d n f i q P D n P V S 0 6 W v f 8 U T L W 3 q e G M s r 9 s B e / / 7 0 d 9 Q L U U / j I T 2 7 e / e s N Q v c k z f k T x 2 d N m 0 2 q 5 r 0 W b H M l t M i r + n 3 z 6 s J / b K s 0 h k N 4 X S G n + k X x X R e Z d N s S d j j P Y w n Q O K u o B Z z i e + 9 X 0 g v b v K t X e K 9 / 7 e 6 x C 9 f f f n s 7 M 3 v f / L m G 8 x N 3 v v Z d 4 l 3 f m 5 i f J 9 a 3 5 j z q 9 / 9 / 8 f V t d T + e e b a P v z 8 y f 5 g k v L e j Y 4 t f v 0 h B f k x j f Z 7 R z T a 7 z O o 0 Z g y P 2 w N d p f / p U 5 8 6 8 J / G n U W n Z Y v v v j S K T d W P A M N X / 8 + 5 B 9 I A 2 l H g z 9 6 m T X F Z a W f 4 4 N Y M v P b Z 0 + f n r 5 Q E v B M w P 7 a 3 x + / p M T g C 5 7 1 p 6 / O n j 9 / / Y a Y + + g 5 D c j 9 9 f j b x 6 + f n j 4 7 / u r 5 m 6 d f n n w l 3 P D y x f E X T M M n x 6 9 P n 4 J s b 5 5 / + f m X w S d W d 9 p P T r 7 8 4 u X Z 0 / A 1 V c K e R f x Z o + P x k + 9 + t 0 / H N B V K p i d F P V 2 X 2 b L N o 0 R 1 C / M / I q p P 1 K 9 + 8 v e K E T V N T 9 b 5 s s 2 a d F X V R O K L r E 6 z 9 K S q 2 y p 9 W W Y / i H O u M 9 E / I r L X 8 M n T r y I a A E R + W k 3 X C 6 J z 9 X 5 0 d t n B H 9 H Z p / N 3 X 0 c 1 B O m I q p 4 W / + j f u g x p C + e + z N K n + X q W p S / / 0 b 9 n U h b T L E p w t y 7 + I 4 J 7 D U + e v R r Q H m / + 0 b + + X Z f E 1 t f p T 2 Z l V e f N L d j 6 0 x 9 R O U r l 3 + c n B t S H m L 4 m f V q c 5 3 W B W P Z m I j / 4 E Z F j D Z 9 + + 8 s B 3 f G s W s 6 Y k Z 8 U + Z L 4 m J T G m 7 y e c r o g X 6 a f Z z U 5 H f / o X x 9 X H A c / o n a s 4 e n O i w H F 8 b K u L o u m q J a 3 0 h g P f 0 T e s O H L h 7 / 3 7 q u d l 1 / s 3 4 + T 9 8 s W b G v 0 x o 0 E R m r u R w S O 8 O 9 3 v o i q 5 D d V m 5 X Q E I b C L i p p o v T 9 U a w X b f h s 7 / f a F O u 9 q N I T S 9 g o X X 8 U 7 s X p + v w 7 7 x H u P c / q i 0 3 K 4 U f h X r T h 5 / t n 7 x f u 3 U T n H 4 V 7 c T q / + H z A Z Q s j u l t Q + E f x X b T h t z 9 9 N u S m R S K P m 4 j 8 o / A u T u S X p w P q 4 k M i j 9 0 f x X n R h t 9 5 c z C U I w o i j 5 u Y + U e B X b T h 7 3 X y I K o x e o 5 x 4 M L F f e M f B X d x E v / k p x F 9 0 S V w j K J 7 P 4 r m g o b f / r 1 + 6 s H L 3 + u 7 9 3 6 f N 8 8 i O u H b 2 Z T U r u d H 3 H 2 Z t X W x q J Z F V C X s / S i W 6 1 L 3 4 M G n v / f r 0 x f 7 J z G V s I m + l J d Y 0 u + T N b k W U V r / K L 7 r 0 v r h v Q c P f u r k 8 y c 7 c e t 2 T A F H S x S H e Y t S 9 E f B X I + i X z 5 8 8 u L 3 + v L 5 6 6 F g b q n 0 h N o 9 y V Y F a e A o a X 8 U v 3 V J e 3 x y 8 v v 8 P m f 3 f q / P B 5 h 1 2 q 6 z s v h B J o t 2 s k w X 0 x d R c v 8 o m O u R + 6 e + 2 n / 5 E 5 9 + J 5 o U 3 q i H P 6 f A o 8 4 G l P C P A r o u o Z 9 8 s f P q p 5 6 / e v J V n K 9 f 5 c 2 6 b D M E d b O 8 T E 9 / m q K 5 g n R I u n U 8 r + q 6 u k u Z i y b j X + 9 E K f 6 j o K 5 L 8 Z P j v T d P j p 9 9 c X Y L i j u C N + k x h R 1 1 g Y X p K K F / F N 5 1 C X 1 6 7 / f e + b 0 P d r 9 7 O k T o y 6 z 8 R / + e g c D j R 6 F c l 5 z P 9 p 5 + / p N P a G 1 / k G / z + j K L U v P e j 8 K 4 H j W / O H j y 5 e / 9 f G d Q C 0 z b 4 p x M m / P X v q Z i u P e j I K 9 L + 8 + P f / L L J 0 9 f n 0 V t 3 u m 7 a d 5 U a Z W e L Z s 1 z Q B 5 G t M i Q / a S P L o h N y 9 K + B 9 F f F 3 C f / v g y U 8 + / L 2 + + s 5 P 3 G D 6 e K 3 p D T l y T H q i M t G d c 3 D L K v 2 C 5 K H N i N / j 3 P 6 j o L B L 9 N / r i 9 / 7 e P + n H n x 7 W G / f h u h R Y v 8 o T O w S + / m X L 4 6 f P z 0 5 e d g n 9 h v O d 7 5 v j u 7 e j 2 L D L o 2 / e H L 2 3 R c / + Z 2 f + L 2 H a I x I R Z L K t B L 1 3 g T / + R U j P j / d / + 6 t k v j P f 6 / P I 7 m P P U 4 i 9 6 m 4 s 9 H r e P b z l 4 o / 8 T q S 7 t z j h Y 4 I F T e 6 E P / f o O J d / v f k S 8 b 9 2 f E J f h y / e Y U f J 6 d E h F e v f u / f n 3 8 5 f f 7 m q 7 O n u 5 v i Z d N E 2 + 5 t o r F p 8 v j F V 1 / 8 / q 9 P j p / z K P H H y 1 e n j M X p F y + J I m e v 8 f v L 5 6 c / e f q c k f r q i 6 / 4 l + f H n 3 / + i n p 4 f F d + e / z i 9 V d P G O 9 n z 4 / f / P 4 6 R 4 / v e n / J N 6 8 7 3 5 m / z b c 0 Y R b K 6 9 / / 6 R n D / L 3 O n u I F / C A S G p p s J o 4 Z 8 M n v 8 x M H t y Y O i / H P I + J 8 v n / 2 I + I M E e f b L 0 9 / R J y I z v F 8 5 h 8 R p 0 s c L 6 / 2 I + J s C H F v S Z y f b 9 b q 6 b e / / O 6 P i D N k r V 5 8 / i P i D B H n y X d f / 4 g 4 E Z 1 z 8 O D T 3 / v 1 6 Y v 9 k 1 s T 5 + e R Q v Z W k n 9 E n A / 3 k H + + i N X X i q 1 + v h H n y d O v b k + c n 2 9 i d f q d L 2 5 P n J 9 v n P N e g e f P N + I 8 e / 6 d 3 + v W x P n 5 I l Z k y h + 8 / L 2 + e + / 3 e f P s 9 k 7 g z y P i e K s i t y T O z x e x I u I 8 + W L n 1 U 8 9 f / X k q 1 s T 5 + c L 5 1 i F / O m z H + m c C O c 8 2 3 v 6 + U 8 + I T f w 1 s T 5 + S J W Z s A P X / 8 + B 7 c m z s 8 X z j E D / r 1 O H l i x u p E 4 P 1 8 4 5 2 s l 2 H + + E M c 6 g X u / 1 4 / 8 n G 9 E r H 6 + E e e 9 0 q Q / f 4 j z 8 u H v v f t q 5 + U X + 7 f P B P 5 8 0 z n v 5 Q T + f C E O W a v n X 7 4 4 f v 7 0 5 O T h j 4 j T J 8 7 D e w 8 e / N T J 5 0 / s g H 9 E n A / J 5 / x 8 I 8 7 x V z 9 5 e + L 8 f L F W J F b f P n j y k w 9 / r 6 + + 8 x M / I s 4 3 Y c p / v h D n a y W 7 f r 7 o H O R z v j h 4 8 u X v / X z n 7 E f E i Z j y L x 8 + e f F 7 f f n 8 9 a 2 J 8 / N I r N 5 / 9 e H n C + d 8 L V P + 8 4 0 4 7 5 U m / f l C n K + l c 3 6 + E M c m u 3 7 y 0 9 t z z s 8 X h W w G f L r z 4 v Y 6 5 + c L c U i s T u / 9 3 j u / 9 8 H u d 0 9 v T Z y f b 2 L 1 n T c H t z f l P 1 8 4 x 6 Y s 3 m f 1 4 e c L 5 5 B Y n R z v v X l y / O y L 2 4 c P P 9 8 4 5 / j J d 3 / E O U P E e f r t L 2 9 P n J 8 v n E N i 9 f n x T 3 7 5 5 O n r s / 9 f p y y + L n G O T 0 5 + n 9 / n 7 N 7 v Z b n h R s 7 5 + S Z W J 8 9 e 3 d 4 J / P l C H O K c L 5 6 c f f f F T 3 7 n J 3 7 v W x P n 5 5 H O e f 9 1 q 5 9 H x H m 2 9 / T z n 3 z y e 5 / 8 P j 8 i z j c R l f 8 8 0 j n H P / X V / s u f + P Q 7 t 1 + a + f l C H D P g z 1 9 8 / i M n c D C f 8 5 0 v b i 9 W P 1 + I 8 7 W c w J 9 H x D l 4 8 O n v / f r 0 x f 7 J r Y n z 8 0 3 n f O d 9 k l 0 / X 4 j z t Z a D f 7 6 I l R n w k 6 d f 3 V 4 h / 3 z h n K + V 7 P r 5 x j n v F Z X / f C H O 1 0 p 2 / T w i z v M v X x w / f 3 p y 8 v B H x P k m V j z / / 6 O Q 7 / K / T 1 + d P W e U X r 5 6 + e b s 9 L U Q 7 e W r L 1 + e v p K / 8 b I + u w Q F Q H 7 y + P l X P O S 7 3 c Y b X t 7 b / Z C X 9 z 7 k 5 X s f 8 P K 9 D x n z / g e 9 / C E E 2 / c J x p w m v 7 0 f E J 9 w X x P I 7 o 5 P g 6 P f + + v B + A B S 7 O 4 E p N j 9 e g h 8 A A v t 7 u x / A w j c / x A E P v 2 Q l x + E T B D R i g / O X n 9 N 3 j j 4 E M Q e B o h 9 L Q R 2 Q z H 5 e j A + h D d 2 v w H e 2 P s A L b P 7 I W p 5 7 8 N l e 3 / n w 2 H c / w Z g P A x h v B 8 h 6 G W f i k e n T Z v N q n S W p 6 + L d p 1 N i 2 q Z P i u W 2 X J a 5 H W W P v l 6 + H U 0 e k Q O H 3 7 x x Z d f C 3 b A Q V + T f g E j f R 0 Y u / j / x j H + x M u 9 Z 7 / X F z / 5 e 3 0 9 2 D f T 7 + v p M c A O D O V P / e S r 5 7 / / F y / R 4 d e B F W i E n 3 p 2 9 v s b c L / / T 1 C D r 8 E 8 A O q b j 6 P j p z / 5 n d / n x Z c / 8 d X Z 1 2 A X Q P P t C a C d / e T Z 6 e / z 6 v j r A Q v t y 7 2 7 O w / u 7 u 3 s H t w M L A b M N y h H O 5 / e 3 d 0 F s I f p 7 s 4 j + t / 9 / a 8 H N b A 0 3 7 x 0 7 3 Z c a 4 8 K 6 e 6 n j + 4 d P L r 3 8 O t B D e T p A y e q Y y v v 3 9 3 Z V x T v P 7 q / + 2 j v 0 6 8 H N R C d H x + G c d d G K D 9 5 / E p A 8 i 8 / + e L 4 i 6 O f e v n 7 P / t 9 T o 9 f 0 e v 4 E 0 0 o F B J 7 y r 8 9 / s m X x 6 9 e U 8 T z k j 7 S X x + / P v v 8 x R F l K v n n 4 y 9 f v j k 6 / Y n H d / H z 8 f M v v 3 u 0 x 3 o R v + H P 3 / / 0 9 3 7 j P u K / H n / 7 7 P N v w 1 T g J z 7 h 2 O 7 L 7 7 6 h 7 4 7 / 0 b + 5 S p d Z u 6 6 z c p T u p 6 u 8 H u f N K p 8 W W Z k 3 q Q W E t v r O 7 / / 8 9 M X R v v 2 Y / 2 T Q b w S y / s q f U y v / z 8 f f f v X 7 m F b 8 m 2 3 k / n r 8 k 9 r i J 8 0 n Q M H + 8 f j b p 8 9 f / v 7 H P 3 l 8 x v H g F 6 8 / / / 1 f c P h 4 9 u W T 7 7 z 4 4 m j n 2 d n r E 6 G x f s J U O f n i p T W W k Y n Z O f v 9 8 R 7 N 4 r 2 b 5 + Z s 4 9 w 8 e e P N D Z u K Y G p 2 O / N y x A z L v 9 n 5 O T I f S T O h s 5 s 0 Q 7 T / 9 9 J f 6 P j 1 6 I + m P 5 q D n 4 s 5 e P 3 7 n 3 z 5 x U v 6 5 + n p 7 7 9 7 8 x S 8 v r 2 K + v z 0 i 5 P O H N i P b l R R n 1 c T s m J l e i r W 7 I t i O q + y 6 T / 6 F y / / P 6 a Y L H H f b 1 Z + l k x G V y b s R z f O x 8 0 m Y / f n Y m a O T n 8 6 r 6 c F + T k y K V 9 7 n m 5 p Q O 7 y v 9 8 + f v H 0 O f x 0 + I f 6 x + P X b 4 7 f 0 I 8 3 l F 7 9 / X / i q 9 N X v w / w 9 f 5 6 f P b i 5 V d v v i B W O I J X a f + Q h O j z s 9 c 8 3 J O v X v 1 e P 4 V f X r 9 6 C n h E 2 L 3 t n f 1 t + J z 6 0 W M S 8 r O f P P q 9 y F + U 3 x 6 / / u o l J X d f v / 7 9 v 6 B / j j 8 / t d B e f / U F 5 2 B / / 1 d f f v c 1 2 C f 8 w H 1 / 8 u X z r 7 5 4 E T Y x n z 3 + i q j + + x + f v D n 7 y V N + D 5 D 9 z 7 Q h P n 7 x + 5 9 8 m 7 j x 9 / / y h f R A J O h + 5 L e h N 7 t t + C N q 8 / r N q 6 9 O 7 E u 7 a B N + 5 L f h l 8 I 2 A u f 1 t 2 k W n 3 5 J y e 3 T F 2 9 A n z f H T J f O x 8 d K r v B j o r a 0 B s z d 3 9 + w y n B 0 G z a U 9 / Y 2 v v f 8 d P + 7 + p 5 t a P p 7 f f b 0 9 z 9 7 8 f T 0 9 z 7 a s 6 D d Z 6 Y V 5 f v x 4 b O z 3 x u E 7 H 9 o s H B v 7 t o O u 9 D 2 Y t C C D x + D J p i s F 5 / L u s L p d y 1 L n L 0 g 9 / j s K f / 6 + s W X b y j D / + b 3 Y R E + J l r + P j R t r 8 4 Q e / t / o g / m 6 b u v T k l M X p M A E y N / 9 Z x + f n H 8 e / / + j I X 8 w n / / P u b v 3 4 f f k I b k i D 9 7 h n 5 e / c R P 4 o e I W y w 4 V U H k H 7 8 / R R v f t c 3 5 r 9 / / j e q 8 s x f P i A m e B N G y / e z x 5 6 c v v n p x d v a 0 P 6 M u B 2 D b P K a V j O c k j 1 + c v U n f N c W j Z V F + 9 l F b r / O P 0 B E L 2 t m X L z D D 9 v f H r 6 F r z o 6 f P D 8 9 + f L F m + O z F 6 e k c + y v v 7 8 o n A i 0 N 7 / 3 7 0 8 c d H r y B u / / / h y r v I 4 0 u x u F f / f V 6 1 e / / + v f m 5 m e K P q T Z 0 / 5 0 z e d D 9 7 8 / m e k 0 x A 2 S X P 8 R W y Q L f I j U O / 0 + S l k 5 / c n 3 c S f P Q 4 i K 2 p r w q b f R 1 / i z 8 j G n Z o X z p a z / B 2 m W X 5 5 / J N Z u e 7 B l g + p T Q g x 1 s G r U 2 L w V 7 / / 8 e v X p 1 8 8 e f 7 7 b O 7 m y e m 7 4 9 m s W I 7 S n 8 z r h o L n z x 5 Q E n C 8 N 7 5 H / + 6 M 0 p N 1 S R Y w / 2 y Z r 1 s 2 h C / X k 7 K Y / l 7 5 9 Z v q b b 7 8 7 O H e p 9 m n e z s H 0 8 n 5 / Y N J N v k 6 m J 4 8 J 1 w 3 o z m t F u M m W 4 0 n x T h v x 9 k y K 6 9 / Q P Y 4 A + p j G s N Z m y / e 5 O / a 0 z J f 5 M v 2 v b B g A T f z v R m N p y / Z Y 7 w 9 7 N P f m 6 T h F r N N Q 3 j 9 6 e / 9 4 N s P f q + H T 1 / R G v H u F 2 9 + 8 s F X v 8 + 9 + w 9 + r y / f q 8 P X 3 z 4 9 f b O 5 L 8 2 Y x N I l 7 9 X V 0 1 O 4 X b / / 6 2 8 f v 7 x 5 d F + 8 + L 2 + / R W J 0 U 9 + + p 3 j 0 2 e / 9 + / 9 3 T e / 1 / O v 3 r y 6 f / p e X b 6 C F t 7 c 1 + / 2 5 H f b f Y R / 3 g v w 0 7 P X L 5 8 f / z 6 / P 3 T z 2 Q k p / u d v T l 9 t 5 k l W L O 8 B + t m X r 7 4 4 f v P N w o S S + P 1 V S 9 w g Q b + w b A 9 / j 3 e L M r 1 U O f 9 o d 7 z z U Z o v p x X J 0 M V n H 6 3 b 8 + 3 d T z / 6 P X 7 h R X v 4 G y d o / j q v y d c t f p B 7 k p U S i G X z i H T s Z x / N 2 3 b 1 6 O 7 d q 6 u r 8 d W 9 c V V f U A J q Z / f u 7 / 3 F 8 9 f T e b 7 I t o s l s d p y S k r Y v D W 7 + a 2 P B I E 0 B Q p v r l c 5 / v 7 J j F C Z l D k + u 2 s + N I 3 O n n K T 4 1 d s A H 5 / E 0 p w W / n O t G R S m N d J h 3 G T 4 E M Z + d 3 Y 0 P H 1 e z H V 8 V d v v n x 2 t l k a 3 3 f G T 4 5 f w m S + N 8 y 7 v l k y l k 9 M 2 W a 7 d v 9 n 0 a 7 d f y 9 y / s i u / W z a t b 3 3 g v 0 e d u 0 n v 3 r 2 f P f 4 i 5 / 6 8 s G b V / f u P 7 / 3 3 S 9 3 P 7 1 / / z t v f v K 9 O v x / q 1 0 7 e 3 H / J 3 / v v f 2 n b 1 7 f / + L N l 6 9 e H 5 O j u v / k 0 y f f e a 8 u b 2 P X T m D X T n 5 k 1 3 4 e 2 j W O X H 5 / L 3 n 8 I 9 P 2 T Z i 2 T 3 8 W T d u n 7 0 X O H 5 m 2 / 0 + a t g f f f r N z e u / h T + 3 t P f 3 2 / t n 9 F y 9 + 4 s u H p z / 1 E z v P 3 q v D / 9 e a t p 9 4 f v Z s 9 / T 1 T + 3 f v / f k 9 3 r 9 n Q c / 8 e D N 7 / 3 l d 1 + 9 i n f 5 A a b t K U z b 0 x + Z t p + / p i 1 Y k 7 v J u m F s P z J v N 5 q 3 B z + L 5 u 3 B e 5 H z R + b t / 5 P m 7 f 7 D l 7 / P l 1 + e f P r l d x 8 8 e / 7 0 x U / e + + r 4 8 x 1 i 5 7 P 3 6 v D / r e b t 4 c H v 9 f S L k z d f f H X 2 / O G T n / q p n a e / z 6 e / 1 9 7 9 l 7 v f f a 8 u b 2 P e n s G 8 P f u R e f v / l X k 7 q R i U G K K 4 e Z P V 6 x 9 Z s 6 9 t z T 5 / R Y u w e 9 + w G T N A 3 4 O A P 1 / t 1 + d 1 M X u v 7 v 9 f Y r j O f u / f 6 8 H z / d e n p 5 + e v H 7 5 e + 2 + + X 2 e v 3 j 9 8 P d 5 + e b k v T q 8 h e E 6 X 5 M 8 5 u 8 3 j v c y U r / P / a f 7 n z / 5 Y u / b P / E T v / f v 8 1 O v f p + v X p 0 Q u O c P 3 3 N F + B Z G 6 l j S i 3 v 3 3 g u y m J D N o H / v 9 4 L 4 + s t X t O J O y / Q 3 8 O / 7 Q f 3 2 2 e m r 4 1 c n 3 / 5 9 f j Z B s + 1 7 + e r 0 2 d n v f f r N W N U X x z 9 5 9 v n x j Y r 2 P T H + J u 0 B G O C r 5 8 f f J H p P X 5 0 9 f / 7 7 P / 3 y u y 9 + / y 9 f U E j 4 4 i e / E U y / f f b 5 t 5 / T / 9 + Q S / X q q 5 M 3 X 7 0 6 / f 2 / I H 3 + T X l V N O + n p H 5 P T n / / 3 + v 0 9 / l G O e z k + d n L L y g y / r 0 3 A 3 3 2 1 f P n r 8 9 + 6 v 1 W 1 A 3 s G 4 z a 1 4 J 9 / P Q 7 X 7 2 G R J x R x H j 8 6 n Q z l 9 y W z v T n m 9 O T G 2 X i t u C e f v n 7 v / j y z e / / l H z W N 6 e / / 4 u v w B C 3 8 o z f c x J f f / v L 7 y L J w Y 4 x u R K / v 9 g z 8 8 k 3 M p b X X 7 0 k 9 f P 6 9 e / / 4 v S 7 v / / z s x d f Q w v d 1 V 9 v 7 5 / d + 9 n w z 9 7 P C v 3 I P 7 t l 9 + / n n 7 3 f J L y H f / b w 8 9 / r 4 C f u P f j u q 7 3 f 5 8 v T 7 3 7 n J / Y f 3 t t / v r t / / I 0 n F s Q / e 7 9 x v J d / 9 h M H X 5 6 + e P 2 T 3 3 6 9 u 7 f z 5 e 7 Z d 3 7 i J 7 7 9 U 7 / P v Z c P 3 s / T f A / / 7 N 7 7 Z d 5 + 5 J / 9 y D / 7 k X + m q v d H / l m H z 3 7 k n 3 l 6 7 f / z / t n d N / w L f f 7 6 9 z c r a y S d b 4 6 p o 1 d H j + 2 v v / + 3 j 1 8 8 f X 6 a U s b 0 0 b I o P / u o r d e U E K X O 3 v z e v / + X T 7 5 D k 4 f 3 6 f / P v z p 9 H W l 2 N w r / j c G S U X v 1 6 v c O / j 5 7 e n T 8 / D m R + O m r 4 8 9 / f 0 K A f v n y J Q 3 v K Q 0 W H f F 0 8 S 8 0 r M 7 L E W A k z U T J b 9 M s n b 3 5 / b 8 4 P n n 1 p Q e L k b w F E P r z B N N h R v P 1 0 f n i 9 P k b C + b 1 1 4 e j w v P 7 f / f L V 7 / X k y + / / L 2 + x q A M Z b 7 7 B O q Z v n r x 9 d E x a P z + L 8 l f p T + e b s B n C M a b b 5 / C J X z v c b y m t N 3 p 7 / / V S + T Q f 3 + o Q H 8 Y O + 8 1 j D f k Y L 0 m 7 f + B Y H 4 c l s 6 9 z H + + 1 + t f h a 9 / 9 V 6 v v / j y 9 / / u q 2 N f Z G 5 L S T u L n e H f 9 n 1 W j f S B E 5 Q P 4 H C L z J n P T E d f H r / + v X / v n S 8 / P z g 9 u P 9 w 5 + U b U v C 7 X 3 3 3 z Y v v v h f w l 2 T F y J Z 9 2 D Q r E H 7 j 6 1 C L l D x 8 5 N d n L z 4 n B q Y 4 S i X y a 8 D 6 6 v U p S f C b s y / I t J N b 9 C X p z t s q q b u h P g Y k s m V s f s g 0 H 0 G Z P 7 7 b / f S x j B 1 B 3 K Y Z 8 V r p G 2 9 + n 5 e n R 9 + t 6 r e T q n p r G v C H j 7 G A K Q J 8 R A z v / Y V m n 5 8 e / T 9 m r O q R O A Q C A A = = < / A p p l i c a t i o n > 
</file>

<file path=customXml/itemProps1.xml><?xml version="1.0" encoding="utf-8"?>
<ds:datastoreItem xmlns:ds="http://schemas.openxmlformats.org/officeDocument/2006/customXml" ds:itemID="{F1B9B4AC-65FF-4EAC-BA7B-DCCCCD9324E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Suelem Janeth González Rodríguez</cp:lastModifiedBy>
  <cp:lastPrinted>2025-05-12T17:17:42Z</cp:lastPrinted>
  <dcterms:created xsi:type="dcterms:W3CDTF">2017-06-21T15:05:23Z</dcterms:created>
  <dcterms:modified xsi:type="dcterms:W3CDTF">2025-05-13T01:43:12Z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I_1 ESF.xlsx</vt:lpwstr>
  </property>
</Properties>
</file>